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firstSheet="1" activeTab="3"/>
  </bookViews>
  <sheets>
    <sheet name="DEPLOYMENT (no BASIC or BONUS)" sheetId="1" r:id="rId1"/>
    <sheet name="COPY with BASIC AND BONUS" sheetId="3" r:id="rId2"/>
    <sheet name="COPY IN CURRICULUM UNITS" sheetId="4" r:id="rId3"/>
    <sheet name="All Roads Lead to Rome" sheetId="6" r:id="rId4"/>
  </sheets>
  <calcPr calcId="145621"/>
</workbook>
</file>

<file path=xl/calcChain.xml><?xml version="1.0" encoding="utf-8"?>
<calcChain xmlns="http://schemas.openxmlformats.org/spreadsheetml/2006/main">
  <c r="B29" i="6" l="1"/>
  <c r="B11" i="6"/>
  <c r="M28" i="6"/>
  <c r="N28" i="6" s="1"/>
  <c r="O28" i="6" s="1"/>
  <c r="L28" i="6"/>
  <c r="M27" i="6"/>
  <c r="N27" i="6" s="1"/>
  <c r="O27" i="6" s="1"/>
  <c r="L27" i="6"/>
  <c r="M26" i="6"/>
  <c r="N26" i="6" s="1"/>
  <c r="O26" i="6" s="1"/>
  <c r="L26" i="6"/>
  <c r="M25" i="6"/>
  <c r="N25" i="6" s="1"/>
  <c r="O25" i="6" s="1"/>
  <c r="L25" i="6"/>
  <c r="M24" i="6"/>
  <c r="N24" i="6" s="1"/>
  <c r="O24" i="6" s="1"/>
  <c r="L24" i="6"/>
  <c r="M23" i="6"/>
  <c r="N23" i="6" s="1"/>
  <c r="O23" i="6" s="1"/>
  <c r="L23" i="6"/>
  <c r="L6" i="6"/>
  <c r="M6" i="6"/>
  <c r="N6" i="6"/>
  <c r="O6" i="6" s="1"/>
  <c r="L7" i="6"/>
  <c r="M7" i="6"/>
  <c r="N7" i="6"/>
  <c r="O7" i="6" s="1"/>
  <c r="L8" i="6"/>
  <c r="M8" i="6"/>
  <c r="N8" i="6"/>
  <c r="O8" i="6" s="1"/>
  <c r="L9" i="6"/>
  <c r="M9" i="6"/>
  <c r="N9" i="6"/>
  <c r="O9" i="6" s="1"/>
  <c r="L10" i="6"/>
  <c r="M10" i="6"/>
  <c r="N10" i="6"/>
  <c r="O10" i="6" s="1"/>
  <c r="O5" i="6"/>
  <c r="N5" i="6"/>
  <c r="M5" i="6"/>
  <c r="L5" i="6"/>
  <c r="H24" i="6" l="1"/>
  <c r="I24" i="6" s="1"/>
  <c r="K24" i="6" s="1"/>
  <c r="H25" i="6"/>
  <c r="H26" i="6"/>
  <c r="H27" i="6"/>
  <c r="H28" i="6"/>
  <c r="I28" i="6" s="1"/>
  <c r="K28" i="6" s="1"/>
  <c r="H23" i="6"/>
  <c r="E24" i="6"/>
  <c r="F24" i="6" s="1"/>
  <c r="G24" i="6" s="1"/>
  <c r="J24" i="6" s="1"/>
  <c r="E25" i="6"/>
  <c r="E26" i="6"/>
  <c r="F26" i="6" s="1"/>
  <c r="G26" i="6" s="1"/>
  <c r="J26" i="6" s="1"/>
  <c r="E27" i="6"/>
  <c r="F27" i="6" s="1"/>
  <c r="G27" i="6" s="1"/>
  <c r="J27" i="6" s="1"/>
  <c r="E28" i="6"/>
  <c r="F28" i="6" s="1"/>
  <c r="G28" i="6" s="1"/>
  <c r="J28" i="6" s="1"/>
  <c r="E23" i="6"/>
  <c r="F23" i="6" s="1"/>
  <c r="G23" i="6" s="1"/>
  <c r="J23" i="6" s="1"/>
  <c r="D28" i="6"/>
  <c r="D24" i="6"/>
  <c r="D25" i="6"/>
  <c r="D26" i="6"/>
  <c r="D27" i="6"/>
  <c r="D23" i="6"/>
  <c r="I27" i="6"/>
  <c r="K27" i="6" s="1"/>
  <c r="I26" i="6"/>
  <c r="K26" i="6" s="1"/>
  <c r="I25" i="6"/>
  <c r="K25" i="6" s="1"/>
  <c r="F25" i="6"/>
  <c r="G25" i="6" s="1"/>
  <c r="J25" i="6" s="1"/>
  <c r="I23" i="6"/>
  <c r="K23" i="6" s="1"/>
  <c r="K6" i="6"/>
  <c r="K7" i="6"/>
  <c r="K8" i="6"/>
  <c r="K9" i="6"/>
  <c r="K10" i="6"/>
  <c r="K5" i="6"/>
  <c r="J6" i="6"/>
  <c r="J7" i="6"/>
  <c r="J8" i="6"/>
  <c r="J9" i="6"/>
  <c r="J10" i="6"/>
  <c r="J5" i="6"/>
  <c r="G5" i="6"/>
  <c r="E6" i="6"/>
  <c r="E7" i="6"/>
  <c r="E8" i="6"/>
  <c r="E9" i="6"/>
  <c r="E10" i="6"/>
  <c r="E5" i="6"/>
  <c r="F5" i="6" s="1"/>
  <c r="I6" i="6"/>
  <c r="I7" i="6"/>
  <c r="I8" i="6"/>
  <c r="I9" i="6"/>
  <c r="I10" i="6"/>
  <c r="I5" i="6"/>
  <c r="H6" i="6"/>
  <c r="H7" i="6"/>
  <c r="H8" i="6"/>
  <c r="H9" i="6"/>
  <c r="H10" i="6"/>
  <c r="H5" i="6"/>
  <c r="G7" i="6"/>
  <c r="F6" i="6"/>
  <c r="G6" i="6" s="1"/>
  <c r="F7" i="6"/>
  <c r="F8" i="6"/>
  <c r="G8" i="6" s="1"/>
  <c r="F9" i="6"/>
  <c r="G9" i="6" s="1"/>
  <c r="F10" i="6"/>
  <c r="G10" i="6" s="1"/>
  <c r="D6" i="6"/>
  <c r="D7" i="6"/>
  <c r="D8" i="6"/>
  <c r="D9" i="6"/>
  <c r="D10" i="6"/>
  <c r="D5" i="6"/>
  <c r="C28" i="6"/>
  <c r="B30" i="6" s="1"/>
  <c r="B31" i="6" s="1"/>
  <c r="B28" i="6"/>
  <c r="B32" i="6" s="1"/>
  <c r="C10" i="6"/>
  <c r="B12" i="6" s="1"/>
  <c r="B10" i="6"/>
  <c r="B14" i="6" s="1"/>
  <c r="B13" i="6" l="1"/>
  <c r="B15" i="3" l="1"/>
  <c r="I6" i="4"/>
  <c r="I7" i="4"/>
  <c r="I8" i="4"/>
  <c r="I9" i="4"/>
  <c r="I10" i="4"/>
  <c r="I5" i="4"/>
  <c r="H6" i="4"/>
  <c r="H7" i="4"/>
  <c r="H8" i="4"/>
  <c r="H9" i="4"/>
  <c r="H10" i="4"/>
  <c r="H5" i="4"/>
  <c r="G6" i="4"/>
  <c r="G7" i="4"/>
  <c r="G8" i="4"/>
  <c r="G9" i="4"/>
  <c r="G10" i="4"/>
  <c r="G5" i="4"/>
  <c r="F6" i="4"/>
  <c r="F7" i="4"/>
  <c r="F8" i="4"/>
  <c r="F9" i="4"/>
  <c r="F10" i="4"/>
  <c r="F5" i="4"/>
  <c r="J9" i="4"/>
  <c r="C9" i="4"/>
  <c r="B9" i="4"/>
  <c r="J8" i="4"/>
  <c r="C8" i="4"/>
  <c r="B8" i="4"/>
  <c r="J7" i="4"/>
  <c r="C7" i="4"/>
  <c r="B7" i="4"/>
  <c r="J6" i="4"/>
  <c r="C6" i="4"/>
  <c r="B6" i="4"/>
  <c r="J5" i="4"/>
  <c r="C5" i="4"/>
  <c r="B5" i="4"/>
  <c r="E3" i="4"/>
  <c r="E2" i="4"/>
  <c r="I6" i="3"/>
  <c r="I7" i="3"/>
  <c r="I8" i="3"/>
  <c r="I9" i="3"/>
  <c r="I5" i="3"/>
  <c r="E3" i="3"/>
  <c r="E2" i="3"/>
  <c r="D7" i="3" s="1"/>
  <c r="C6" i="3"/>
  <c r="C7" i="3"/>
  <c r="C8" i="3"/>
  <c r="C9" i="3"/>
  <c r="C5" i="3"/>
  <c r="B6" i="3"/>
  <c r="B7" i="3"/>
  <c r="B8" i="3"/>
  <c r="B9" i="3"/>
  <c r="B5" i="3"/>
  <c r="F8" i="3"/>
  <c r="G8" i="3" s="1"/>
  <c r="H8" i="3" s="1"/>
  <c r="C10" i="3"/>
  <c r="D7" i="4" l="1"/>
  <c r="B10" i="4"/>
  <c r="B14" i="4" s="1"/>
  <c r="D9" i="4"/>
  <c r="D8" i="4"/>
  <c r="C10" i="4"/>
  <c r="D5" i="4"/>
  <c r="D6" i="4"/>
  <c r="B11" i="4"/>
  <c r="F7" i="3"/>
  <c r="G7" i="3" s="1"/>
  <c r="H7" i="3" s="1"/>
  <c r="D8" i="3"/>
  <c r="F5" i="3"/>
  <c r="F6" i="3"/>
  <c r="G6" i="3" s="1"/>
  <c r="H6" i="3" s="1"/>
  <c r="F9" i="3"/>
  <c r="G9" i="3" s="1"/>
  <c r="H9" i="3" s="1"/>
  <c r="G5" i="3"/>
  <c r="H5" i="3" s="1"/>
  <c r="D6" i="3"/>
  <c r="D9" i="3"/>
  <c r="B10" i="3"/>
  <c r="B14" i="3" s="1"/>
  <c r="B11" i="3"/>
  <c r="D5" i="3"/>
  <c r="B12" i="3"/>
  <c r="D6" i="1"/>
  <c r="D7" i="1"/>
  <c r="D8" i="1"/>
  <c r="D9" i="1"/>
  <c r="D5" i="1"/>
  <c r="B11" i="1"/>
  <c r="B10" i="1"/>
  <c r="B14" i="1" s="1"/>
  <c r="C10" i="1"/>
  <c r="B12" i="1" s="1"/>
  <c r="B15" i="4" l="1"/>
  <c r="B12" i="4"/>
  <c r="E10" i="4"/>
  <c r="F10" i="3"/>
  <c r="G10" i="3" s="1"/>
  <c r="B13" i="3"/>
  <c r="E8" i="3"/>
  <c r="E6" i="3"/>
  <c r="E5" i="3"/>
  <c r="E9" i="3"/>
  <c r="E7" i="3"/>
  <c r="E10" i="3"/>
  <c r="E7" i="1"/>
  <c r="E10" i="1"/>
  <c r="B13" i="1"/>
  <c r="E8" i="1"/>
  <c r="E5" i="1"/>
  <c r="E9" i="1"/>
  <c r="E6" i="1"/>
  <c r="B13" i="4" l="1"/>
  <c r="E8" i="4"/>
  <c r="E5" i="4"/>
  <c r="E6" i="4"/>
  <c r="E9" i="4"/>
  <c r="E7" i="4"/>
</calcChain>
</file>

<file path=xl/comments1.xml><?xml version="1.0" encoding="utf-8"?>
<comments xmlns="http://schemas.openxmlformats.org/spreadsheetml/2006/main">
  <authors>
    <author>Sam Ellis</author>
  </authors>
  <commentList>
    <comment ref="A11" authorId="0">
      <text>
        <r>
          <rPr>
            <b/>
            <sz val="9"/>
            <color indexed="81"/>
            <rFont val="Tahoma"/>
            <family val="2"/>
          </rPr>
          <t>Sam Ellis:</t>
        </r>
        <r>
          <rPr>
            <sz val="9"/>
            <color indexed="81"/>
            <rFont val="Tahoma"/>
            <family val="2"/>
          </rPr>
          <t xml:space="preserve">
This is actually the pupil to teeacher ratio in the timetable.</t>
        </r>
      </text>
    </comment>
    <comment ref="A12" authorId="0">
      <text>
        <r>
          <rPr>
            <b/>
            <sz val="9"/>
            <color indexed="81"/>
            <rFont val="Tahoma"/>
            <family val="2"/>
          </rPr>
          <t>Sam Ellis:</t>
        </r>
        <r>
          <rPr>
            <sz val="9"/>
            <color indexed="81"/>
            <rFont val="Tahoma"/>
            <family val="2"/>
          </rPr>
          <t xml:space="preserve">
This is the average number of teacher periods per FTE teacher</t>
        </r>
      </text>
    </comment>
    <comment ref="A13" authorId="0">
      <text>
        <r>
          <rPr>
            <b/>
            <sz val="9"/>
            <color indexed="81"/>
            <rFont val="Tahoma"/>
            <family val="2"/>
          </rPr>
          <t>Sam Ellis:</t>
        </r>
        <r>
          <rPr>
            <sz val="9"/>
            <color indexed="81"/>
            <rFont val="Tahoma"/>
            <family val="2"/>
          </rPr>
          <t xml:space="preserve">
This is the average proportion of the timetable cycle spent teaching per FTE teacher. </t>
        </r>
      </text>
    </comment>
    <comment ref="A14" authorId="0">
      <text>
        <r>
          <rPr>
            <b/>
            <sz val="9"/>
            <color indexed="81"/>
            <rFont val="Tahoma"/>
            <family val="2"/>
          </rPr>
          <t>Sam Ellis:</t>
        </r>
        <r>
          <rPr>
            <sz val="9"/>
            <color indexed="81"/>
            <rFont val="Tahoma"/>
            <family val="2"/>
          </rPr>
          <t xml:space="preserve">
This is the pupil to teacher ration in the school</t>
        </r>
      </text>
    </comment>
  </commentList>
</comments>
</file>

<file path=xl/comments2.xml><?xml version="1.0" encoding="utf-8"?>
<comments xmlns="http://schemas.openxmlformats.org/spreadsheetml/2006/main">
  <authors>
    <author>Sam Ellis</author>
  </authors>
  <commentList>
    <comment ref="D4" authorId="0">
      <text>
        <r>
          <rPr>
            <b/>
            <sz val="9"/>
            <color indexed="81"/>
            <rFont val="Tahoma"/>
            <charset val="1"/>
          </rPr>
          <t>Sam Ellis:</t>
        </r>
        <r>
          <rPr>
            <sz val="9"/>
            <color indexed="81"/>
            <rFont val="Tahoma"/>
            <charset val="1"/>
          </rPr>
          <t xml:space="preserve">
ACS represents the Average Class Size i.e. the pupil to teacher ratio in the timetable for the values in columns B and C on the same line.
The calculation is the product of the pupil roll in column B with the periods in the cycle in cell C2 divided by the value for tp in column C.
The calculation takes account of the number of pupils in the yeargroup and the period length of the timetable cycle so it can be used as a benchmark or metric value</t>
        </r>
      </text>
    </comment>
    <comment ref="E4" authorId="0">
      <text>
        <r>
          <rPr>
            <b/>
            <sz val="9"/>
            <color indexed="81"/>
            <rFont val="Tahoma"/>
            <charset val="1"/>
          </rPr>
          <t>Sam Ellis:</t>
        </r>
        <r>
          <rPr>
            <sz val="9"/>
            <color indexed="81"/>
            <rFont val="Tahoma"/>
            <charset val="1"/>
          </rPr>
          <t xml:space="preserve">
For each line the value is the number of tp that would be needed to give an Average Class Size(ACS) of 27.
This is a purely notional reference level to which the actual allocation of tp in column C can be compared.  It does not imply an ideal or 'basic' curriculum allocation although that is a commonly held misunderstanding of the term 'basic'. It is simply a zero for measuring from similar to using 'sea level' as a zero for measuring land height or depth in Geography.</t>
        </r>
      </text>
    </comment>
    <comment ref="F4" authorId="0">
      <text>
        <r>
          <rPr>
            <b/>
            <sz val="9"/>
            <color indexed="81"/>
            <rFont val="Tahoma"/>
            <charset val="1"/>
          </rPr>
          <t>Sam Ellis:</t>
        </r>
        <r>
          <rPr>
            <sz val="9"/>
            <color indexed="81"/>
            <rFont val="Tahoma"/>
            <charset val="1"/>
          </rPr>
          <t xml:space="preserve">
The value for 'bonus' is the difference between the actual allocation of tp in column C less the 'basic' reference value in column E. This is the measurement of the tp allocation with respect to the level given in the 'basic' column.
A negative value shows that the actual allocation gives an Average Class Size higher then 27.
The value on the Overall Totals and values line shows the number of tp the school has available to change its overall average class size from 27.</t>
        </r>
      </text>
    </comment>
    <comment ref="G4" authorId="0">
      <text>
        <r>
          <rPr>
            <b/>
            <sz val="9"/>
            <color indexed="81"/>
            <rFont val="Tahoma"/>
            <charset val="1"/>
          </rPr>
          <t>Sam Ellis:</t>
        </r>
        <r>
          <rPr>
            <sz val="9"/>
            <color indexed="81"/>
            <rFont val="Tahoma"/>
            <charset val="1"/>
          </rPr>
          <t xml:space="preserve">
The relative bonus value is the percentage of teacher time the school is using to change its average class size from 27. The measuremnt of teacher time can be in ny unit. In this case it is in teacher periods (tp). Columns further to the right show the same calculation in a different time unit, the curriculum unit which leads to the same result in column O.
The calculation takes account of the number of pupils in the yeargroup and the period length of the timetable cycle so it can be used as a benchmark or a metric value.
It shows the percentage of teacher time allocated which changes the average class size from 27. Hence it provides the same information as the average class size value in column D but in a different form and on a different scale of measurement. 
The result of the calculation in column J shows the value in this column converted to the ACS value. The note attached to cell J4 explains the conversion calculation.
 </t>
        </r>
      </text>
    </comment>
    <comment ref="H4" authorId="0">
      <text>
        <r>
          <rPr>
            <b/>
            <sz val="9"/>
            <color indexed="81"/>
            <rFont val="Tahoma"/>
            <charset val="1"/>
          </rPr>
          <t>Sam Ellis:</t>
        </r>
        <r>
          <rPr>
            <sz val="9"/>
            <color indexed="81"/>
            <rFont val="Tahoma"/>
            <charset val="1"/>
          </rPr>
          <t xml:space="preserve">
cu stands for 'Curriculum Unit' and is a name for the length of one period in a theoretical nine period timetable cycle.
This comes from the original 1969 definition of Basic and Bonus which used a theoretical nine period cycle for all schools. In a nine period cycle the level of tp for an average class size of 27 is equal to the roll number divided by three. In 1969 thiis simplified the arithmetic as spreadsheets and calculators were not availble for use.
The conversion to cu takes the actual tp allocation (column C) , divides it by the cycle length (Cell C2) and multiplies the answer by 9
If the school used a nine period cycle then the cu value would be the tp allocation</t>
        </r>
      </text>
    </comment>
    <comment ref="I4" authorId="0">
      <text>
        <r>
          <rPr>
            <b/>
            <sz val="9"/>
            <color indexed="81"/>
            <rFont val="Tahoma"/>
            <charset val="1"/>
          </rPr>
          <t>Sam Ellis:</t>
        </r>
        <r>
          <rPr>
            <sz val="9"/>
            <color indexed="81"/>
            <rFont val="Tahoma"/>
            <charset val="1"/>
          </rPr>
          <t xml:space="preserve">
This is the number of cu per pupil for each line.
This can also be used as a benchmark value or metric becaues it uses a standard timetable cycle of 9 periods and the calculation takes account of the pupil roll number.
This result provides the same information as is given by the ACS value in column D on a different scale.  The smaller the value,the smaller the allocation of tp and hence the higher the average class size.
Clac.Two in column K shows this value converted to an average class size by dividing it into 9. </t>
        </r>
      </text>
    </comment>
    <comment ref="J4" authorId="0">
      <text>
        <r>
          <rPr>
            <b/>
            <sz val="9"/>
            <color indexed="81"/>
            <rFont val="Tahoma"/>
            <charset val="1"/>
          </rPr>
          <t>Sam Ellis:</t>
        </r>
        <r>
          <rPr>
            <sz val="9"/>
            <color indexed="81"/>
            <rFont val="Tahoma"/>
            <charset val="1"/>
          </rPr>
          <t xml:space="preserve">
This result shows that the Relative Bonus value is another way of exressing the informataion given by the average class size in column D.
The calculation adds 100 to the percentage value shown in column G ( note that column G is only formatted as a percentage and hence an additional factor of 100 is used in the formula in the cell to get the percentage value) then divides the result into 2700 to get the Avergage class size in column D</t>
        </r>
      </text>
    </comment>
    <comment ref="K4" authorId="0">
      <text>
        <r>
          <rPr>
            <b/>
            <sz val="9"/>
            <color indexed="81"/>
            <rFont val="Tahoma"/>
            <charset val="1"/>
          </rPr>
          <t>Sam Ellis:</t>
        </r>
        <r>
          <rPr>
            <sz val="9"/>
            <color indexed="81"/>
            <rFont val="Tahoma"/>
            <charset val="1"/>
          </rPr>
          <t xml:space="preserve">
This calculation shows that cu per pupil only provides the same information as the Average Class Size. The conversion calculation is to divide the cu per upil value into 9.</t>
        </r>
      </text>
    </comment>
    <comment ref="L4" authorId="0">
      <text>
        <r>
          <rPr>
            <b/>
            <sz val="9"/>
            <color indexed="81"/>
            <rFont val="Tahoma"/>
            <family val="2"/>
          </rPr>
          <t>Sam Ellis:</t>
        </r>
        <r>
          <rPr>
            <sz val="9"/>
            <color indexed="81"/>
            <rFont val="Tahoma"/>
            <family val="2"/>
          </rPr>
          <t xml:space="preserve">
This is numerically equal to the roll number divided by 3 . See the comment in H4 for more detail</t>
        </r>
      </text>
    </comment>
    <comment ref="M4" authorId="0">
      <text>
        <r>
          <rPr>
            <b/>
            <sz val="9"/>
            <color indexed="81"/>
            <rFont val="Tahoma"/>
            <family val="2"/>
          </rPr>
          <t>Sam Ellis:</t>
        </r>
        <r>
          <rPr>
            <sz val="9"/>
            <color indexed="81"/>
            <rFont val="Tahoma"/>
            <family val="2"/>
          </rPr>
          <t xml:space="preserve">
This is the tp allocation in column C converted to s 9 periods length timetable cycle</t>
        </r>
      </text>
    </comment>
    <comment ref="N4" authorId="0">
      <text>
        <r>
          <rPr>
            <b/>
            <sz val="9"/>
            <color indexed="81"/>
            <rFont val="Tahoma"/>
            <family val="2"/>
          </rPr>
          <t>Sam Ellis:</t>
        </r>
        <r>
          <rPr>
            <sz val="9"/>
            <color indexed="81"/>
            <rFont val="Tahoma"/>
            <family val="2"/>
          </rPr>
          <t xml:space="preserve">
This is the difference between the actual allocation and the reference level 'basic'. A negative value indicates an average class size higher than 27. A positive value indicates and average class size below 27.</t>
        </r>
      </text>
    </comment>
    <comment ref="O4" authorId="0">
      <text>
        <r>
          <rPr>
            <b/>
            <sz val="9"/>
            <color indexed="81"/>
            <rFont val="Tahoma"/>
            <family val="2"/>
          </rPr>
          <t>Sam Ellis:</t>
        </r>
        <r>
          <rPr>
            <sz val="9"/>
            <color indexed="81"/>
            <rFont val="Tahoma"/>
            <family val="2"/>
          </rPr>
          <t xml:space="preserve">
See note attached to cell G4</t>
        </r>
      </text>
    </comment>
  </commentList>
</comments>
</file>

<file path=xl/sharedStrings.xml><?xml version="1.0" encoding="utf-8"?>
<sst xmlns="http://schemas.openxmlformats.org/spreadsheetml/2006/main" count="133" uniqueCount="45">
  <si>
    <t>Length of the timetable cycle in periods</t>
  </si>
  <si>
    <t>Number of FTE teachers employed</t>
  </si>
  <si>
    <t>Year 7</t>
  </si>
  <si>
    <t>Year 8</t>
  </si>
  <si>
    <t>Year 9</t>
  </si>
  <si>
    <t>Year 10</t>
  </si>
  <si>
    <t>Year 11</t>
  </si>
  <si>
    <t>Overall Total</t>
  </si>
  <si>
    <t>Pupil Roll</t>
  </si>
  <si>
    <t>FTE teachers employed to deliver this level of tp</t>
  </si>
  <si>
    <t>Teacher Period (tp) Allocation</t>
  </si>
  <si>
    <t>Average Load</t>
  </si>
  <si>
    <t>Contact Ratio</t>
  </si>
  <si>
    <t>Curriculum structure outline</t>
  </si>
  <si>
    <t>7 classes for 21 periods, 8 classes for Pe for 2 periods, 10 classes for Technology for 2 periods</t>
  </si>
  <si>
    <t>7 Core classes for 16 periods, 3 Option Blocks for 3 periods each with 8 groups in each</t>
  </si>
  <si>
    <t>Average Class Size</t>
  </si>
  <si>
    <t xml:space="preserve">Year Group </t>
  </si>
  <si>
    <t>Simple Deployment in an 11 to 16 school with no additional learning support or or intervention time from teachers and without Basic and Bonus columns</t>
  </si>
  <si>
    <t>n/a</t>
  </si>
  <si>
    <t>PTR</t>
  </si>
  <si>
    <t>Linked copy of the Simple Deployment Sheet with Basic, Bonus and Relative Bonus  columns added</t>
  </si>
  <si>
    <t>BASIC  ( in tp)</t>
  </si>
  <si>
    <t>BONUS (in tp)</t>
  </si>
  <si>
    <t>Relative Bonus</t>
  </si>
  <si>
    <t>BASIC  ( in cu)</t>
  </si>
  <si>
    <t>Actual (in cu)</t>
  </si>
  <si>
    <t>BONUS ( in cu)</t>
  </si>
  <si>
    <t>Linked copy of the Simple Deployment Sheet with Basic, Bonus and Relative Bonus  columns added using curriculum units</t>
  </si>
  <si>
    <t xml:space="preserve"> School A with a 25 period week.</t>
  </si>
  <si>
    <t>tp</t>
  </si>
  <si>
    <t xml:space="preserve"> School B with a 30 period week.</t>
  </si>
  <si>
    <t>ACS</t>
  </si>
  <si>
    <t>Basic</t>
  </si>
  <si>
    <t>Bonus</t>
  </si>
  <si>
    <t>Rel.Bonus</t>
  </si>
  <si>
    <t>cu</t>
  </si>
  <si>
    <t>cu/pupil</t>
  </si>
  <si>
    <t>Calc One</t>
  </si>
  <si>
    <t>Calc Two</t>
  </si>
  <si>
    <t>Overall Totals and values</t>
  </si>
  <si>
    <t>Basic (in cu)</t>
  </si>
  <si>
    <t>Rel. Bonus</t>
  </si>
  <si>
    <t>Bonus (in cu)</t>
  </si>
  <si>
    <t>Relative Bonus calculation in Curriculum Units (cu)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</si>
</sst>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rgb="FF0070C0"/>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s>
  <fills count="13">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70C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1">
    <xf numFmtId="0" fontId="0" fillId="0" borderId="0" xfId="0"/>
    <xf numFmtId="0" fontId="2" fillId="0" borderId="0" xfId="0" applyFont="1"/>
    <xf numFmtId="0" fontId="2" fillId="0" borderId="0" xfId="0" applyFont="1" applyAlignment="1">
      <alignment wrapText="1"/>
    </xf>
    <xf numFmtId="0" fontId="2" fillId="4" borderId="1" xfId="0" applyFont="1" applyFill="1" applyBorder="1"/>
    <xf numFmtId="0" fontId="2" fillId="3" borderId="1" xfId="0" applyFont="1" applyFill="1" applyBorder="1"/>
    <xf numFmtId="0" fontId="2" fillId="0" borderId="0" xfId="0" applyFont="1" applyBorder="1"/>
    <xf numFmtId="164" fontId="2" fillId="0" borderId="0" xfId="0" applyNumberFormat="1" applyFont="1" applyBorder="1"/>
    <xf numFmtId="0" fontId="1" fillId="2" borderId="1" xfId="0" applyFont="1" applyFill="1" applyBorder="1" applyAlignment="1">
      <alignment horizontal="center" vertical="center" wrapText="1"/>
    </xf>
    <xf numFmtId="0" fontId="1" fillId="5" borderId="1" xfId="0" applyFont="1" applyFill="1" applyBorder="1" applyAlignment="1">
      <alignment wrapText="1"/>
    </xf>
    <xf numFmtId="0" fontId="1" fillId="2" borderId="1" xfId="0" applyFont="1" applyFill="1" applyBorder="1" applyAlignment="1">
      <alignment wrapText="1"/>
    </xf>
    <xf numFmtId="0" fontId="3" fillId="6" borderId="1" xfId="0" applyFont="1" applyFill="1" applyBorder="1"/>
    <xf numFmtId="2" fontId="3" fillId="6" borderId="1" xfId="0" applyNumberFormat="1" applyFont="1" applyFill="1" applyBorder="1"/>
    <xf numFmtId="0" fontId="3" fillId="7" borderId="1" xfId="0" applyFont="1" applyFill="1" applyBorder="1"/>
    <xf numFmtId="2" fontId="3" fillId="7" borderId="1" xfId="0" applyNumberFormat="1" applyFont="1" applyFill="1" applyBorder="1"/>
    <xf numFmtId="164" fontId="2" fillId="3" borderId="1" xfId="0" applyNumberFormat="1" applyFont="1" applyFill="1" applyBorder="1"/>
    <xf numFmtId="2" fontId="2" fillId="3" borderId="1" xfId="0" applyNumberFormat="1" applyFont="1" applyFill="1" applyBorder="1"/>
    <xf numFmtId="2" fontId="2" fillId="4" borderId="1" xfId="0" applyNumberFormat="1" applyFont="1" applyFill="1" applyBorder="1"/>
    <xf numFmtId="164" fontId="2" fillId="4" borderId="1" xfId="0" applyNumberFormat="1" applyFont="1" applyFill="1" applyBorder="1"/>
    <xf numFmtId="0" fontId="4" fillId="0" borderId="1" xfId="0" applyFont="1" applyBorder="1"/>
    <xf numFmtId="165" fontId="2" fillId="4" borderId="1" xfId="0" applyNumberFormat="1" applyFont="1" applyFill="1" applyBorder="1"/>
    <xf numFmtId="0" fontId="2" fillId="6" borderId="1" xfId="0" applyFont="1" applyFill="1" applyBorder="1"/>
    <xf numFmtId="165" fontId="2" fillId="6" borderId="1" xfId="0" applyNumberFormat="1" applyFont="1" applyFill="1" applyBorder="1"/>
    <xf numFmtId="0" fontId="4" fillId="0" borderId="1" xfId="0" applyFont="1" applyBorder="1" applyProtection="1">
      <protection locked="0"/>
    </xf>
    <xf numFmtId="0" fontId="3" fillId="4" borderId="1" xfId="0" applyFont="1" applyFill="1" applyBorder="1"/>
    <xf numFmtId="0" fontId="3" fillId="3" borderId="1" xfId="0" applyFont="1" applyFill="1" applyBorder="1"/>
    <xf numFmtId="0" fontId="2" fillId="4" borderId="9" xfId="0" applyFont="1" applyFill="1" applyBorder="1" applyAlignment="1">
      <alignment horizontal="left"/>
    </xf>
    <xf numFmtId="0" fontId="2" fillId="4" borderId="10" xfId="0" applyFont="1" applyFill="1" applyBorder="1" applyAlignment="1">
      <alignment horizontal="left"/>
    </xf>
    <xf numFmtId="0" fontId="2" fillId="0" borderId="1" xfId="0" applyFont="1" applyBorder="1"/>
    <xf numFmtId="0" fontId="1" fillId="5" borderId="1" xfId="0" applyFont="1" applyFill="1" applyBorder="1" applyAlignment="1">
      <alignment horizontal="center" wrapText="1"/>
    </xf>
    <xf numFmtId="0" fontId="1" fillId="5" borderId="1" xfId="0" applyFont="1" applyFill="1" applyBorder="1" applyAlignment="1">
      <alignment horizontal="right" wrapText="1"/>
    </xf>
    <xf numFmtId="0" fontId="2" fillId="0" borderId="0" xfId="0" applyFont="1" applyAlignment="1">
      <alignment horizontal="center"/>
    </xf>
    <xf numFmtId="0" fontId="2" fillId="0" borderId="1" xfId="0" applyFont="1" applyBorder="1" applyAlignment="1">
      <alignment wrapText="1"/>
    </xf>
    <xf numFmtId="2" fontId="2" fillId="0" borderId="1" xfId="0" applyNumberFormat="1" applyFont="1" applyBorder="1"/>
    <xf numFmtId="0" fontId="2" fillId="8" borderId="1" xfId="0" applyFont="1" applyFill="1" applyBorder="1" applyAlignment="1">
      <alignment wrapText="1"/>
    </xf>
    <xf numFmtId="2" fontId="2" fillId="8" borderId="1" xfId="0" applyNumberFormat="1" applyFont="1" applyFill="1" applyBorder="1"/>
    <xf numFmtId="165" fontId="2" fillId="8" borderId="1" xfId="0" applyNumberFormat="1" applyFont="1" applyFill="1" applyBorder="1"/>
    <xf numFmtId="0" fontId="2" fillId="9" borderId="1" xfId="0" applyFont="1" applyFill="1" applyBorder="1" applyAlignment="1">
      <alignment wrapText="1"/>
    </xf>
    <xf numFmtId="2" fontId="2" fillId="9" borderId="1" xfId="0" applyNumberFormat="1" applyFont="1" applyFill="1" applyBorder="1"/>
    <xf numFmtId="0" fontId="2" fillId="10" borderId="1" xfId="0" applyFont="1" applyFill="1" applyBorder="1" applyAlignment="1">
      <alignment wrapText="1"/>
    </xf>
    <xf numFmtId="2" fontId="2" fillId="10" borderId="1" xfId="0" applyNumberFormat="1" applyFont="1" applyFill="1" applyBorder="1"/>
    <xf numFmtId="0" fontId="2" fillId="12" borderId="1" xfId="0" applyFont="1" applyFill="1" applyBorder="1" applyAlignment="1">
      <alignment wrapText="1"/>
    </xf>
    <xf numFmtId="0" fontId="2" fillId="12" borderId="1" xfId="0" applyFont="1" applyFill="1" applyBorder="1"/>
    <xf numFmtId="165" fontId="2" fillId="12" borderId="1" xfId="0" applyNumberFormat="1" applyFont="1" applyFill="1" applyBorder="1"/>
    <xf numFmtId="166" fontId="3" fillId="6" borderId="1" xfId="0" applyNumberFormat="1" applyFont="1" applyFill="1" applyBorder="1"/>
    <xf numFmtId="0" fontId="1" fillId="2" borderId="1" xfId="0" applyFont="1" applyFill="1" applyBorder="1" applyAlignment="1">
      <alignment horizontal="center"/>
    </xf>
    <xf numFmtId="0" fontId="2" fillId="3" borderId="1" xfId="0" applyFont="1" applyFill="1" applyBorder="1" applyAlignment="1">
      <alignment horizontal="left"/>
    </xf>
    <xf numFmtId="0" fontId="2" fillId="4" borderId="1" xfId="0" applyFont="1" applyFill="1" applyBorder="1" applyAlignment="1">
      <alignment horizontal="left"/>
    </xf>
    <xf numFmtId="0" fontId="2" fillId="3" borderId="1"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3"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1" fillId="2" borderId="8" xfId="0" applyFont="1" applyFill="1" applyBorder="1" applyAlignment="1">
      <alignment horizontal="center"/>
    </xf>
    <xf numFmtId="0" fontId="1" fillId="2" borderId="0" xfId="0" applyFont="1" applyFill="1" applyBorder="1" applyAlignment="1">
      <alignment horizontal="center"/>
    </xf>
    <xf numFmtId="0" fontId="2" fillId="11" borderId="1" xfId="0" applyFont="1" applyFill="1" applyBorder="1" applyAlignment="1">
      <alignment horizont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3" borderId="9" xfId="0" applyFont="1" applyFill="1" applyBorder="1" applyAlignment="1">
      <alignment horizontal="left"/>
    </xf>
    <xf numFmtId="0" fontId="2" fillId="3" borderId="1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123825</xdr:colOff>
      <xdr:row>10</xdr:row>
      <xdr:rowOff>38100</xdr:rowOff>
    </xdr:from>
    <xdr:to>
      <xdr:col>8</xdr:col>
      <xdr:colOff>400050</xdr:colOff>
      <xdr:row>25</xdr:row>
      <xdr:rowOff>114300</xdr:rowOff>
    </xdr:to>
    <xdr:sp macro="" textlink="">
      <xdr:nvSpPr>
        <xdr:cNvPr id="2" name="Rounded Rectangle 1"/>
        <xdr:cNvSpPr/>
      </xdr:nvSpPr>
      <xdr:spPr>
        <a:xfrm>
          <a:off x="1885950" y="2543175"/>
          <a:ext cx="9029700" cy="2933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User input cells have a blue font on a white background and are unlocked. The rest of the sheet is locked with the password PASSWORD</a:t>
          </a:r>
        </a:p>
        <a:p>
          <a:pPr algn="l"/>
          <a:r>
            <a:rPr lang="en-GB" sz="1100"/>
            <a:t>The curriculum structure adds up to match</a:t>
          </a:r>
          <a:r>
            <a:rPr lang="en-GB" sz="1100" baseline="0"/>
            <a:t> the total tp allocation in column C. </a:t>
          </a:r>
        </a:p>
        <a:p>
          <a:pPr algn="l"/>
          <a:r>
            <a:rPr lang="en-GB" sz="1100" baseline="0"/>
            <a:t>For example in year 7 , 7 Classes for 21 periods is 7x21=147tp. The Pe allocation is 16tp and the Technology allocation is 20 tp. The total allocation is therefore 147+16+20 = 183tp which is the entry in column C</a:t>
          </a:r>
        </a:p>
        <a:p>
          <a:pPr algn="l"/>
          <a:endParaRPr lang="en-GB" sz="1100" baseline="0"/>
        </a:p>
        <a:p>
          <a:pPr algn="l"/>
          <a:r>
            <a:rPr lang="en-GB" sz="1100" baseline="0"/>
            <a:t>The overall average value for class size ( Meaning the pupil to teacher ratio in the timetable) is given in B11</a:t>
          </a:r>
        </a:p>
        <a:p>
          <a:pPr algn="l"/>
          <a:r>
            <a:rPr lang="en-GB" sz="1100" baseline="0"/>
            <a:t>The Pupil To Teacher ratio in the school (PTR) given in B14 is D10 divided by G3. </a:t>
          </a:r>
        </a:p>
        <a:p>
          <a:pPr algn="l"/>
          <a:r>
            <a:rPr lang="en-GB" sz="1100" baseline="0"/>
            <a:t>This also equals the product of the Average Class Size and the Contact Ratio.</a:t>
          </a:r>
        </a:p>
        <a:p>
          <a:pPr algn="l"/>
          <a:r>
            <a:rPr lang="en-GB" sz="1100" baseline="0"/>
            <a:t>The PTR value is the key overall metric as this links directly to the  school finances as explained in the article 'The Equation of Life' on the ASCL website.</a:t>
          </a:r>
        </a:p>
        <a:p>
          <a:pPr algn="l"/>
          <a:endParaRPr lang="en-GB" sz="1100" baseline="0"/>
        </a:p>
        <a:p>
          <a:pPr algn="l"/>
          <a:r>
            <a:rPr lang="en-GB" sz="1100" baseline="0"/>
            <a:t>Note: This analysis describes and existing timetable and curriculum structure e.g. in the October of an academic year. The contact ratio in B13 is one of the output results.</a:t>
          </a:r>
        </a:p>
        <a:p>
          <a:pPr algn="l"/>
          <a:endParaRPr lang="en-GB" sz="1100" baseline="0"/>
        </a:p>
        <a:p>
          <a:pPr algn="l"/>
          <a:r>
            <a:rPr lang="en-GB" sz="1100" baseline="0"/>
            <a:t>If the sheet were modified to be used as a planning sheet for a future academic year then the contact ratio value would be an input cell and the number of FTE teachers would be the output. There will be a more detailed example of this distinction in a scheet with a future blog.</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10</xdr:row>
      <xdr:rowOff>123824</xdr:rowOff>
    </xdr:from>
    <xdr:to>
      <xdr:col>11</xdr:col>
      <xdr:colOff>28575</xdr:colOff>
      <xdr:row>38</xdr:row>
      <xdr:rowOff>28575</xdr:rowOff>
    </xdr:to>
    <xdr:sp macro="" textlink="">
      <xdr:nvSpPr>
        <xdr:cNvPr id="3" name="Rounded Rectangle 2"/>
        <xdr:cNvSpPr/>
      </xdr:nvSpPr>
      <xdr:spPr>
        <a:xfrm>
          <a:off x="1895475" y="2628899"/>
          <a:ext cx="10201275" cy="52387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All the data in this sheet is copied from the user inputs</a:t>
          </a:r>
          <a:r>
            <a:rPr lang="en-GB" sz="1100" baseline="0"/>
            <a:t> in the DEPLOYMENT(no BASIC or BONUS) sheet so there are no user input cells.</a:t>
          </a:r>
        </a:p>
        <a:p>
          <a:pPr algn="l"/>
          <a:endParaRPr lang="en-GB" sz="1100" baseline="0"/>
        </a:p>
        <a:p>
          <a:pPr algn="l"/>
          <a:r>
            <a:rPr lang="en-GB" sz="1100" baseline="0"/>
            <a:t>The sheet as suppied is locked with the password PASSWORD.</a:t>
          </a:r>
          <a:endParaRPr lang="en-GB" sz="1100"/>
        </a:p>
        <a:p>
          <a:pPr algn="l"/>
          <a:endParaRPr lang="en-GB" sz="1100"/>
        </a:p>
        <a:p>
          <a:pPr algn="l"/>
          <a:r>
            <a:rPr lang="en-GB" sz="1100"/>
            <a:t>BASIC</a:t>
          </a:r>
          <a:r>
            <a:rPr lang="en-GB" sz="1100" baseline="0"/>
            <a:t> is defined as the number of teacher periods needed for an average class size of 27.</a:t>
          </a:r>
        </a:p>
        <a:p>
          <a:pPr algn="l"/>
          <a:r>
            <a:rPr lang="en-GB" sz="1100" baseline="0"/>
            <a:t>BASIC is calculated by multiplying the roll number by the cycle length and dividing the answer by 27.</a:t>
          </a:r>
        </a:p>
        <a:p>
          <a:pPr algn="l"/>
          <a:r>
            <a:rPr lang="en-GB" sz="1100" baseline="0"/>
            <a:t>BONUS is the difference between the tp  allocation in column C and the BASIC value i.e. BONUS = ACTUAL -BASIC.</a:t>
          </a:r>
        </a:p>
        <a:p>
          <a:pPr algn="l"/>
          <a:r>
            <a:rPr lang="en-GB" sz="1100" baseline="0"/>
            <a:t>Note that if the actual allocation is such that it produces an average class size higher than 27, the BONUS will be negative. See year 7 values and compare G2 and D2</a:t>
          </a:r>
        </a:p>
        <a:p>
          <a:pPr algn="l"/>
          <a:r>
            <a:rPr lang="en-GB" sz="1100" baseline="0"/>
            <a:t>The Relative Bonus is the BONUS as a percentage of BASIC. </a:t>
          </a:r>
        </a:p>
        <a:p>
          <a:pPr algn="l"/>
          <a:r>
            <a:rPr lang="en-GB" sz="1100" baseline="0"/>
            <a:t>Like average class size Relative Bonus is comparable between timetable with different timetable cycles and timetables and year groups with different roll numbers.</a:t>
          </a:r>
        </a:p>
        <a:p>
          <a:pPr algn="l"/>
          <a:r>
            <a:rPr lang="en-GB" sz="1100" baseline="0"/>
            <a:t>If the Relative Bonus value shown in B15 is aded to 100 and the answer divided into 2700 the result is the Average Class Size shown in B11</a:t>
          </a:r>
        </a:p>
        <a:p>
          <a:pPr algn="l"/>
          <a:endParaRPr lang="en-GB" sz="1100" baseline="0"/>
        </a:p>
        <a:p>
          <a:pPr algn="l"/>
          <a:r>
            <a:rPr lang="en-GB" sz="1100" baseline="0"/>
            <a:t>WHAT IS THE INFORMATION IN COLUMNS F,G &amp; H TELLING US?</a:t>
          </a:r>
        </a:p>
        <a:p>
          <a:pPr algn="l"/>
          <a:r>
            <a:rPr lang="en-GB" sz="1100" baseline="0"/>
            <a:t>Column F (BASIC) tells you the number of tp you need to allocated for an average class size of 27 in that year group.</a:t>
          </a:r>
        </a:p>
        <a:p>
          <a:pPr algn="l"/>
          <a:r>
            <a:rPr lang="en-GB" sz="1100" baseline="0"/>
            <a:t>Column G (BONUS) tells you how many tp more or less than the reference level, BASIC have actually been allocated. Where the value is positive this means the averahge class size will be lower than 27 and vice versa. This can be seen by comparing the value in column G with the Average Class Size in column D.</a:t>
          </a:r>
        </a:p>
        <a:p>
          <a:pPr algn="l"/>
          <a:r>
            <a:rPr lang="en-GB" sz="1100" baseline="0"/>
            <a:t>Column H Gives the same information as column G but in a form that takes account of the size of the yeargroup and the number of periods in the timetable cycle so it can be used as a comparison between different timetables. It tells you the percentage of teacher time  allocated above or below  the teacher time needed for an average class size of 27. A positive percentage means the average class size will be lower than 27 and vice versa. This can be seen by comparing average class size values in column D with the Relative Bonus values.</a:t>
          </a:r>
        </a:p>
        <a:p>
          <a:pPr algn="l"/>
          <a:endParaRPr lang="en-GB" sz="1100" baseline="0"/>
        </a:p>
        <a:p>
          <a:pPr algn="l"/>
          <a:r>
            <a:rPr lang="en-GB" sz="1100" baseline="0"/>
            <a:t>Relative bonus value is another way of expressing the overall average class size as shown in B11. This is explained on the sheet 'All roads lead to Rome'</a:t>
          </a:r>
        </a:p>
        <a:p>
          <a:pPr algn="l"/>
          <a:r>
            <a:rPr lang="en-GB" sz="1100" baseline="0"/>
            <a:t>As indicated in the acompanying Blog the analysis using Bonus and Basic is basiically ( no pun in tended) a long way round for a short cut because the Average class size is a  much less involved and less obscure calculation and result.</a:t>
          </a:r>
        </a:p>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10</xdr:row>
      <xdr:rowOff>133349</xdr:rowOff>
    </xdr:from>
    <xdr:to>
      <xdr:col>10</xdr:col>
      <xdr:colOff>600075</xdr:colOff>
      <xdr:row>37</xdr:row>
      <xdr:rowOff>142874</xdr:rowOff>
    </xdr:to>
    <xdr:sp macro="" textlink="">
      <xdr:nvSpPr>
        <xdr:cNvPr id="3" name="Rounded Rectangle 2"/>
        <xdr:cNvSpPr/>
      </xdr:nvSpPr>
      <xdr:spPr>
        <a:xfrm>
          <a:off x="1857375" y="2638424"/>
          <a:ext cx="10334625" cy="5153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All the data in this sheet is copied from the user inputs</a:t>
          </a:r>
          <a:r>
            <a:rPr lang="en-GB" sz="1100" baseline="0"/>
            <a:t> in the DEPLOYMENT(no BASIC or BONUS) sheet so there are no user input cells</a:t>
          </a:r>
        </a:p>
        <a:p>
          <a:pPr algn="l"/>
          <a:endParaRPr lang="en-GB" sz="1100" baseline="0"/>
        </a:p>
        <a:p>
          <a:pPr algn="l"/>
          <a:r>
            <a:rPr lang="en-GB" sz="1100" baseline="0"/>
            <a:t>This sheet is only included for the sake of illustration and to help male the link between Davies and some current practice. I would strongly recommend not going near curriculum units with a barge pole in any circumstance!</a:t>
          </a:r>
        </a:p>
        <a:p>
          <a:pPr algn="l"/>
          <a:endParaRPr lang="en-GB" sz="1100" baseline="0"/>
        </a:p>
        <a:p>
          <a:pPr algn="l"/>
          <a:r>
            <a:rPr lang="en-GB" sz="1100" baseline="0"/>
            <a:t>Davies uses the term 'notional class' to indicate a time length of one ninth of the teaching week. Johnson (1980) refers to the same thing i.e. one ninth of the timetable cycle as a 'curriculum unit'. This measurement was in use in the early years of the use of the ideas of Davies. The BASIC allocation of curriculum units  for a population of pupils was one third of the size of the roll number. This is the way the value in column F is calculated.</a:t>
          </a:r>
        </a:p>
        <a:p>
          <a:pPr algn="l"/>
          <a:endParaRPr lang="en-GB" sz="1100" baseline="0"/>
        </a:p>
        <a:p>
          <a:pPr algn="l"/>
          <a:r>
            <a:rPr lang="en-GB" sz="1100" baseline="0"/>
            <a:t>In the Davies approach the school is suppsoed to decide how many BONUS curriculum units it had to distribute above this BASIC level by multiplying the number of teachers it had been allocated by the Local EduactionAuthourity by the contact ratio it wanted to use and then by 9 to get the total ACTUAL allocation of curriculum units. the difference between the Actual and the BASIC reference level is the BONUS . </a:t>
          </a:r>
        </a:p>
        <a:p>
          <a:pPr algn="l"/>
          <a:endParaRPr lang="en-GB" sz="1100" baseline="0"/>
        </a:p>
        <a:p>
          <a:pPr algn="l"/>
          <a:r>
            <a:rPr lang="en-GB" sz="1100" baseline="0"/>
            <a:t>Davies proposes that the curriculum planner then allocates the se BONUS units as they wish to the year groups and then uses the result as the starting point for writing a detailed curriculum plan to the resulting teacher time cost envelopes. This would involve converting curriculum units back to the periods used in the school. Defining the actual detail of the curriculum structure then making adjustments between year group allocations to make it work. In reality it is highly unlikely that any timetabler would work in this manner. The whole bonus and basic idea is more of a post hoc analysis than a construction tool.</a:t>
          </a:r>
        </a:p>
        <a:p>
          <a:pPr algn="l"/>
          <a:endParaRPr lang="en-GB" sz="1100" baseline="0"/>
        </a:p>
        <a:p>
          <a:pPr algn="l"/>
          <a:r>
            <a:rPr lang="en-GB" sz="1100" baseline="0"/>
            <a:t>Johnson uses the BASIC and BONUS system as a post hoc analysis to take a view about the distribution of teacher time in a curriculum that has already been planned. </a:t>
          </a:r>
        </a:p>
        <a:p>
          <a:pPr algn="l"/>
          <a:r>
            <a:rPr lang="en-GB" sz="1100" baseline="0"/>
            <a:t>My personal view is that it is clear that Johnson is an experienced writer of timetables whereas Davies is not as he is clearly approaching the issue from an analytical rather than a practical construction point of view. Fundamentally there is nothing wrong with the Davies approach apart from the fact that that is a really long way round to plan a timetable! It's advantage at the time he wrote it was that it could be used to look at the equitability of a Local Authourity PTR based funding system across all its secondary schools.  I used a related approach to look at current national funding levels  for ASCL but via PTR rather than BONUS and BASIC .</a:t>
          </a:r>
          <a:endParaRPr lang="en-GB" sz="1100"/>
        </a:p>
        <a:p>
          <a:pPr algn="l"/>
          <a:endParaRPr lang="en-GB" sz="1100" baseline="0"/>
        </a:p>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10</xdr:row>
      <xdr:rowOff>57150</xdr:rowOff>
    </xdr:from>
    <xdr:to>
      <xdr:col>17</xdr:col>
      <xdr:colOff>590550</xdr:colOff>
      <xdr:row>19</xdr:row>
      <xdr:rowOff>133350</xdr:rowOff>
    </xdr:to>
    <xdr:sp macro="" textlink="">
      <xdr:nvSpPr>
        <xdr:cNvPr id="2" name="Rounded Rectangle 1"/>
        <xdr:cNvSpPr/>
      </xdr:nvSpPr>
      <xdr:spPr>
        <a:xfrm>
          <a:off x="3276600" y="1962150"/>
          <a:ext cx="10420350" cy="1790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The cells with a blue font on a white background can be used to input different data if required. As supplied the sheet compares two schools similar to those refered</a:t>
          </a:r>
          <a:r>
            <a:rPr lang="en-GB" sz="1100" baseline="0"/>
            <a:t> to in Blog3 with the exception that post 16 has been omitted as have any teeacher periods that a school might allocate to areas other than year groups such as learning support or intervention. These periods will be covered in the spreadsheet for Blog 4. The only fundamental information is in columns Band C. Benchmark or useful metric information is in the yellow background cells and also in column D as an average class size value. Some ICFP users like to use  information similar to that shown in columns E onwards.  Whilst there is nothing wrong  the detail in columns E to O the notes attached to the cells on line 4 should demonstrate that once the ACS value is known all the information  from columns E to O is essentially redundant.</a:t>
          </a:r>
        </a:p>
        <a:p>
          <a:pPr algn="l"/>
          <a:r>
            <a:rPr lang="en-GB" sz="1100" baseline="0"/>
            <a:t>The comments attached to cells in line  4  apply to the same ideas on line 22</a:t>
          </a:r>
        </a:p>
        <a:p>
          <a:pPr algn="l"/>
          <a:r>
            <a:rPr lang="en-GB" sz="1100" baseline="0"/>
            <a:t>There is acommentary on the values in the table sas supplied below the table for school B</a:t>
          </a:r>
          <a:endParaRPr lang="en-GB" sz="1100"/>
        </a:p>
      </xdr:txBody>
    </xdr:sp>
    <xdr:clientData/>
  </xdr:twoCellAnchor>
  <xdr:twoCellAnchor>
    <xdr:from>
      <xdr:col>2</xdr:col>
      <xdr:colOff>266700</xdr:colOff>
      <xdr:row>28</xdr:row>
      <xdr:rowOff>180974</xdr:rowOff>
    </xdr:from>
    <xdr:to>
      <xdr:col>19</xdr:col>
      <xdr:colOff>400050</xdr:colOff>
      <xdr:row>54</xdr:row>
      <xdr:rowOff>19050</xdr:rowOff>
    </xdr:to>
    <xdr:sp macro="" textlink="">
      <xdr:nvSpPr>
        <xdr:cNvPr id="3" name="Rounded Rectangle 2"/>
        <xdr:cNvSpPr/>
      </xdr:nvSpPr>
      <xdr:spPr>
        <a:xfrm>
          <a:off x="2838450" y="5514974"/>
          <a:ext cx="11887200" cy="47910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Commentary</a:t>
          </a:r>
          <a:r>
            <a:rPr lang="en-GB" sz="1100" baseline="0"/>
            <a:t> on the data and derived statistics in the tables as provided.</a:t>
          </a:r>
        </a:p>
        <a:p>
          <a:pPr algn="l"/>
          <a:endParaRPr lang="en-GB" sz="1100" baseline="0"/>
        </a:p>
        <a:p>
          <a:pPr algn="l"/>
          <a:r>
            <a:rPr lang="en-GB" sz="1100" baseline="0"/>
            <a:t>The two schools have different length timetable cycles and different pupil roll numbers . This can be seen by comparing the values in column b and between cells C2 and C20.</a:t>
          </a:r>
        </a:p>
        <a:p>
          <a:pPr algn="l"/>
          <a:endParaRPr lang="en-GB" sz="1100" baseline="0"/>
        </a:p>
        <a:p>
          <a:pPr algn="l"/>
          <a:r>
            <a:rPr lang="en-GB" sz="1100" baseline="0"/>
            <a:t>As a result of different roll numbers the schools employ different numbers of FTE teachers. This is shown in cells C3 and C21. There are only slight differences between the use of teacher time in the curriculum when roll numbers and the different timetable cycles are taken into account but these are very small as indicated below. </a:t>
          </a:r>
        </a:p>
        <a:p>
          <a:pPr algn="l"/>
          <a:endParaRPr lang="en-GB" sz="1100" baseline="0"/>
        </a:p>
        <a:p>
          <a:pPr algn="l"/>
          <a:r>
            <a:rPr lang="en-GB" sz="1100" baseline="0"/>
            <a:t>In terms of comparison school A has a very slightly higher average class size ( pupil to teacher ratio in the timetable) than school B but is operating at virtually the same level of teacher contact indicating that school A has a very slightly higher overall pupil to teacher ratio than school B. This is shown on lines 14 and 32 in column B.</a:t>
          </a:r>
        </a:p>
        <a:p>
          <a:pPr algn="l"/>
          <a:endParaRPr lang="en-GB" sz="1100" baseline="0"/>
        </a:p>
        <a:p>
          <a:pPr algn="l"/>
          <a:r>
            <a:rPr lang="en-GB" sz="1100" baseline="0"/>
            <a:t> The PTR values are those which link to the finances in each school. This will be covered in later Blogs. It is explained in detail on the ASCL website in an article on 'The Equation of Life'. In terms of financial cost fewer teachers could be employed if the contact ratio or average class size were higher which means the PTR value would be higher as a result. (PTR = average class size multiplied by contact ratio) . Exactly the same idea can be exressed in terms of relative bonus ( a lower relative bonus percentage implies fewer teachers for a fixed value of contact ratio) and also in terms of cu  per pupil.  </a:t>
          </a:r>
        </a:p>
        <a:p>
          <a:pPr algn="l"/>
          <a:endParaRPr lang="en-GB" sz="1100" baseline="0"/>
        </a:p>
        <a:p>
          <a:pPr algn="l"/>
          <a:r>
            <a:rPr lang="en-GB" sz="1100" baseline="0"/>
            <a:t>The essential metric in all cases is the PTR value which links directly to the finances as indicated above. Average class size ( or Relative Bonus or cu. per pupil) and contact ratio do not exist in isolation. This follows from the fact that it is the product of ACS and contact ratio that equals  the  PTR value and links to the finances.</a:t>
          </a:r>
        </a:p>
        <a:p>
          <a:pPr algn="l"/>
          <a:endParaRPr lang="en-GB" sz="1100" baseline="0"/>
        </a:p>
        <a:p>
          <a:pPr algn="l"/>
          <a:r>
            <a:rPr lang="en-GB" sz="1100" baseline="0"/>
            <a:t>The lower average class size values for years 10 and 11 in both schools show that there is a greater allocation of teacher time per pupil in those years in both schools with the values in school B being slightly more generous than those in school A. Some ICFP users like to display such variation between years in bar charts. This is covered in Blog 4.</a:t>
          </a:r>
        </a:p>
        <a:p>
          <a:pPr algn="l"/>
          <a:r>
            <a:rPr lang="en-GB" sz="1100" baseline="0"/>
            <a:t> </a:t>
          </a:r>
        </a:p>
        <a:p>
          <a:pPr algn="l"/>
          <a:r>
            <a:rPr lang="en-GB" sz="1100" baseline="0"/>
            <a:t>The average load values in cells B12 and B30 are not comparable between schools but the contact ratio values in cells B13 and B31 are. The contact ratio is only usually quoted to two decimal places but is shown to four places here to illustrate some of the small hidden differences in calculations when using a spreadsheet.</a:t>
          </a:r>
          <a:endParaRPr lang="en-GB" sz="1100"/>
        </a:p>
      </xdr:txBody>
    </xdr:sp>
    <xdr:clientData/>
  </xdr:twoCellAnchor>
  <xdr:twoCellAnchor>
    <xdr:from>
      <xdr:col>3</xdr:col>
      <xdr:colOff>161925</xdr:colOff>
      <xdr:row>0</xdr:row>
      <xdr:rowOff>57150</xdr:rowOff>
    </xdr:from>
    <xdr:to>
      <xdr:col>18</xdr:col>
      <xdr:colOff>228600</xdr:colOff>
      <xdr:row>1</xdr:row>
      <xdr:rowOff>142875</xdr:rowOff>
    </xdr:to>
    <xdr:sp macro="" textlink="">
      <xdr:nvSpPr>
        <xdr:cNvPr id="4" name="Rounded Rectangle 3"/>
        <xdr:cNvSpPr/>
      </xdr:nvSpPr>
      <xdr:spPr>
        <a:xfrm>
          <a:off x="3400425" y="57150"/>
          <a:ext cx="10544175" cy="2762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sheet demonstrates the equivalence between Average Class Size, Relative Bonus and the use of Curriculum Units. It is locked with the password PASSWORD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topLeftCell="A6" workbookViewId="0">
      <selection activeCell="H8" sqref="H8"/>
    </sheetView>
  </sheetViews>
  <sheetFormatPr defaultRowHeight="15" x14ac:dyDescent="0.25"/>
  <cols>
    <col min="1" max="1" width="17.28515625" style="1" customWidth="1"/>
    <col min="2" max="2" width="9.140625" style="1"/>
    <col min="3" max="3" width="10" style="1" customWidth="1"/>
    <col min="4" max="4" width="8.28515625" style="1" customWidth="1"/>
    <col min="5" max="5" width="12.28515625" style="1" customWidth="1"/>
    <col min="6" max="6" width="82.42578125" style="1" customWidth="1"/>
    <col min="7" max="16384" width="9.140625" style="1"/>
  </cols>
  <sheetData>
    <row r="1" spans="1:6" x14ac:dyDescent="0.25">
      <c r="A1" s="44" t="s">
        <v>18</v>
      </c>
      <c r="B1" s="44"/>
      <c r="C1" s="44"/>
      <c r="D1" s="44"/>
      <c r="E1" s="44"/>
      <c r="F1" s="44"/>
    </row>
    <row r="2" spans="1:6" x14ac:dyDescent="0.25">
      <c r="A2" s="45" t="s">
        <v>0</v>
      </c>
      <c r="B2" s="45"/>
      <c r="C2" s="45"/>
      <c r="D2" s="45"/>
      <c r="E2" s="22">
        <v>25</v>
      </c>
      <c r="F2" s="47"/>
    </row>
    <row r="3" spans="1:6" x14ac:dyDescent="0.25">
      <c r="A3" s="46" t="s">
        <v>1</v>
      </c>
      <c r="B3" s="46"/>
      <c r="C3" s="46"/>
      <c r="D3" s="46"/>
      <c r="E3" s="22">
        <v>48</v>
      </c>
      <c r="F3" s="47"/>
    </row>
    <row r="4" spans="1:6" s="2" customFormat="1" ht="62.25" customHeight="1" x14ac:dyDescent="0.25">
      <c r="A4" s="8" t="s">
        <v>17</v>
      </c>
      <c r="B4" s="9" t="s">
        <v>8</v>
      </c>
      <c r="C4" s="8" t="s">
        <v>10</v>
      </c>
      <c r="D4" s="9" t="s">
        <v>16</v>
      </c>
      <c r="E4" s="8" t="s">
        <v>9</v>
      </c>
      <c r="F4" s="7" t="s">
        <v>13</v>
      </c>
    </row>
    <row r="5" spans="1:6" x14ac:dyDescent="0.25">
      <c r="A5" s="3" t="s">
        <v>2</v>
      </c>
      <c r="B5" s="22">
        <v>200</v>
      </c>
      <c r="C5" s="22">
        <v>183</v>
      </c>
      <c r="D5" s="16">
        <f>B5*$E$2/C5</f>
        <v>27.3224043715847</v>
      </c>
      <c r="E5" s="17">
        <f t="shared" ref="E5:E10" si="0">C5/$B$12</f>
        <v>9.5790621592148302</v>
      </c>
      <c r="F5" s="22" t="s">
        <v>14</v>
      </c>
    </row>
    <row r="6" spans="1:6" x14ac:dyDescent="0.25">
      <c r="A6" s="4" t="s">
        <v>3</v>
      </c>
      <c r="B6" s="22">
        <v>195</v>
      </c>
      <c r="C6" s="22">
        <v>183</v>
      </c>
      <c r="D6" s="15">
        <f>B6*$E$2/C6</f>
        <v>26.639344262295083</v>
      </c>
      <c r="E6" s="14">
        <f t="shared" si="0"/>
        <v>9.5790621592148302</v>
      </c>
      <c r="F6" s="22" t="s">
        <v>14</v>
      </c>
    </row>
    <row r="7" spans="1:6" x14ac:dyDescent="0.25">
      <c r="A7" s="3" t="s">
        <v>4</v>
      </c>
      <c r="B7" s="22">
        <v>185</v>
      </c>
      <c r="C7" s="22">
        <v>183</v>
      </c>
      <c r="D7" s="16">
        <f>B7*$E$2/C7</f>
        <v>25.273224043715846</v>
      </c>
      <c r="E7" s="17">
        <f t="shared" si="0"/>
        <v>9.5790621592148302</v>
      </c>
      <c r="F7" s="22" t="s">
        <v>14</v>
      </c>
    </row>
    <row r="8" spans="1:6" x14ac:dyDescent="0.25">
      <c r="A8" s="4" t="s">
        <v>5</v>
      </c>
      <c r="B8" s="22">
        <v>175</v>
      </c>
      <c r="C8" s="22">
        <v>184</v>
      </c>
      <c r="D8" s="15">
        <f>B8*$E$2/C8</f>
        <v>23.777173913043477</v>
      </c>
      <c r="E8" s="14">
        <f t="shared" si="0"/>
        <v>9.6314067611777521</v>
      </c>
      <c r="F8" s="22" t="s">
        <v>15</v>
      </c>
    </row>
    <row r="9" spans="1:6" x14ac:dyDescent="0.25">
      <c r="A9" s="3" t="s">
        <v>6</v>
      </c>
      <c r="B9" s="22">
        <v>165</v>
      </c>
      <c r="C9" s="22">
        <v>184</v>
      </c>
      <c r="D9" s="16">
        <f>B9*$E$2/C9</f>
        <v>22.418478260869566</v>
      </c>
      <c r="E9" s="17">
        <f t="shared" si="0"/>
        <v>9.6314067611777521</v>
      </c>
      <c r="F9" s="22" t="s">
        <v>15</v>
      </c>
    </row>
    <row r="10" spans="1:6" x14ac:dyDescent="0.25">
      <c r="A10" s="4" t="s">
        <v>7</v>
      </c>
      <c r="B10" s="4">
        <f>SUM(B5:B9)</f>
        <v>920</v>
      </c>
      <c r="C10" s="4">
        <f>SUM(C5:C9)</f>
        <v>917</v>
      </c>
      <c r="D10" s="4" t="s">
        <v>19</v>
      </c>
      <c r="E10" s="14">
        <f t="shared" si="0"/>
        <v>48</v>
      </c>
    </row>
    <row r="11" spans="1:6" x14ac:dyDescent="0.25">
      <c r="A11" s="10" t="s">
        <v>16</v>
      </c>
      <c r="B11" s="11">
        <f>SUM(B5:B9)*E2/SUM(C5:C9)</f>
        <v>25.081788440567067</v>
      </c>
      <c r="C11" s="5"/>
      <c r="D11" s="5"/>
      <c r="E11" s="6"/>
    </row>
    <row r="12" spans="1:6" x14ac:dyDescent="0.25">
      <c r="A12" s="12" t="s">
        <v>11</v>
      </c>
      <c r="B12" s="13">
        <f>C10/E3</f>
        <v>19.104166666666668</v>
      </c>
    </row>
    <row r="13" spans="1:6" x14ac:dyDescent="0.25">
      <c r="A13" s="10" t="s">
        <v>12</v>
      </c>
      <c r="B13" s="11">
        <f>B12/E2</f>
        <v>0.76416666666666666</v>
      </c>
    </row>
    <row r="14" spans="1:6" x14ac:dyDescent="0.25">
      <c r="A14" s="12" t="s">
        <v>20</v>
      </c>
      <c r="B14" s="13">
        <f>B10/E3</f>
        <v>19.166666666666668</v>
      </c>
    </row>
  </sheetData>
  <sheetProtection password="BC6F" sheet="1" objects="1" scenarios="1"/>
  <mergeCells count="4">
    <mergeCell ref="A1:F1"/>
    <mergeCell ref="A2:D2"/>
    <mergeCell ref="A3:D3"/>
    <mergeCell ref="F2:F3"/>
  </mergeCells>
  <pageMargins left="0.7" right="0.7" top="0.75" bottom="0.75" header="0.3" footer="0.3"/>
  <pageSetup paperSize="9" orientation="portrait" horizontalDpi="4294967294" verticalDpi="0" r:id="rId1"/>
  <ignoredErrors>
    <ignoredError sqref="B11" formulaRange="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B14" workbookViewId="0">
      <selection activeCell="J8" sqref="J8"/>
    </sheetView>
  </sheetViews>
  <sheetFormatPr defaultRowHeight="15" x14ac:dyDescent="0.25"/>
  <cols>
    <col min="1" max="1" width="17.28515625" style="1" customWidth="1"/>
    <col min="2" max="2" width="9.140625" style="1"/>
    <col min="3" max="3" width="10" style="1" customWidth="1"/>
    <col min="4" max="4" width="8.28515625" style="1" customWidth="1"/>
    <col min="5" max="5" width="12.28515625" style="1" customWidth="1"/>
    <col min="6" max="6" width="6.7109375" style="1" customWidth="1"/>
    <col min="7" max="7" width="7.140625" style="1" customWidth="1"/>
    <col min="8" max="8" width="9.42578125" style="1" customWidth="1"/>
    <col min="9" max="9" width="82.42578125" style="1" customWidth="1"/>
    <col min="10" max="16384" width="9.140625" style="1"/>
  </cols>
  <sheetData>
    <row r="1" spans="1:9" x14ac:dyDescent="0.25">
      <c r="A1" s="44" t="s">
        <v>21</v>
      </c>
      <c r="B1" s="44"/>
      <c r="C1" s="44"/>
      <c r="D1" s="44"/>
      <c r="E1" s="44"/>
      <c r="F1" s="44"/>
      <c r="G1" s="44"/>
      <c r="H1" s="44"/>
      <c r="I1" s="44"/>
    </row>
    <row r="2" spans="1:9" x14ac:dyDescent="0.25">
      <c r="A2" s="45" t="s">
        <v>0</v>
      </c>
      <c r="B2" s="45"/>
      <c r="C2" s="45"/>
      <c r="D2" s="45"/>
      <c r="E2" s="24">
        <f>'DEPLOYMENT (no BASIC or BONUS)'!E2</f>
        <v>25</v>
      </c>
      <c r="F2" s="48"/>
      <c r="G2" s="49"/>
      <c r="H2" s="49"/>
      <c r="I2" s="50"/>
    </row>
    <row r="3" spans="1:9" x14ac:dyDescent="0.25">
      <c r="A3" s="46" t="s">
        <v>1</v>
      </c>
      <c r="B3" s="46"/>
      <c r="C3" s="46"/>
      <c r="D3" s="46"/>
      <c r="E3" s="23">
        <f>'DEPLOYMENT (no BASIC or BONUS)'!E3</f>
        <v>48</v>
      </c>
      <c r="F3" s="51"/>
      <c r="G3" s="52"/>
      <c r="H3" s="52"/>
      <c r="I3" s="53"/>
    </row>
    <row r="4" spans="1:9" s="2" customFormat="1" ht="62.25" customHeight="1" x14ac:dyDescent="0.25">
      <c r="A4" s="8" t="s">
        <v>17</v>
      </c>
      <c r="B4" s="9" t="s">
        <v>8</v>
      </c>
      <c r="C4" s="8" t="s">
        <v>10</v>
      </c>
      <c r="D4" s="9" t="s">
        <v>16</v>
      </c>
      <c r="E4" s="8" t="s">
        <v>9</v>
      </c>
      <c r="F4" s="8" t="s">
        <v>22</v>
      </c>
      <c r="G4" s="8" t="s">
        <v>23</v>
      </c>
      <c r="H4" s="8" t="s">
        <v>24</v>
      </c>
      <c r="I4" s="7" t="s">
        <v>13</v>
      </c>
    </row>
    <row r="5" spans="1:9" x14ac:dyDescent="0.25">
      <c r="A5" s="3" t="s">
        <v>2</v>
      </c>
      <c r="B5" s="23">
        <f>'DEPLOYMENT (no BASIC or BONUS)'!B5</f>
        <v>200</v>
      </c>
      <c r="C5" s="23">
        <f>'DEPLOYMENT (no BASIC or BONUS)'!C5</f>
        <v>183</v>
      </c>
      <c r="D5" s="16">
        <f>B5*$E$2/C5</f>
        <v>27.3224043715847</v>
      </c>
      <c r="E5" s="17">
        <f t="shared" ref="E5:E10" si="0">C5/$B$12</f>
        <v>9.5790621592148302</v>
      </c>
      <c r="F5" s="17">
        <f>$E$2*B5/27</f>
        <v>185.18518518518519</v>
      </c>
      <c r="G5" s="17">
        <f>C5-F5</f>
        <v>-2.1851851851851904</v>
      </c>
      <c r="H5" s="19">
        <f>G5/F5</f>
        <v>-1.1800000000000027E-2</v>
      </c>
      <c r="I5" s="18" t="str">
        <f>'DEPLOYMENT (no BASIC or BONUS)'!F5</f>
        <v>7 classes for 21 periods, 8 classes for Pe for 2 periods, 10 classes for Technology for 2 periods</v>
      </c>
    </row>
    <row r="6" spans="1:9" x14ac:dyDescent="0.25">
      <c r="A6" s="4" t="s">
        <v>3</v>
      </c>
      <c r="B6" s="24">
        <f>'DEPLOYMENT (no BASIC or BONUS)'!B6</f>
        <v>195</v>
      </c>
      <c r="C6" s="24">
        <f>'DEPLOYMENT (no BASIC or BONUS)'!C6</f>
        <v>183</v>
      </c>
      <c r="D6" s="15">
        <f>B6*$E$2/C6</f>
        <v>26.639344262295083</v>
      </c>
      <c r="E6" s="14">
        <f t="shared" si="0"/>
        <v>9.5790621592148302</v>
      </c>
      <c r="F6" s="17">
        <f t="shared" ref="F6:F10" si="1">$E$2*B6/27</f>
        <v>180.55555555555554</v>
      </c>
      <c r="G6" s="17">
        <f t="shared" ref="G6:G10" si="2">C6-F6</f>
        <v>2.4444444444444571</v>
      </c>
      <c r="H6" s="19">
        <f t="shared" ref="H6:H9" si="3">G6/F6</f>
        <v>1.3538461538461609E-2</v>
      </c>
      <c r="I6" s="18" t="str">
        <f>'DEPLOYMENT (no BASIC or BONUS)'!F6</f>
        <v>7 classes for 21 periods, 8 classes for Pe for 2 periods, 10 classes for Technology for 2 periods</v>
      </c>
    </row>
    <row r="7" spans="1:9" x14ac:dyDescent="0.25">
      <c r="A7" s="3" t="s">
        <v>4</v>
      </c>
      <c r="B7" s="23">
        <f>'DEPLOYMENT (no BASIC or BONUS)'!B7</f>
        <v>185</v>
      </c>
      <c r="C7" s="23">
        <f>'DEPLOYMENT (no BASIC or BONUS)'!C7</f>
        <v>183</v>
      </c>
      <c r="D7" s="16">
        <f>B7*$E$2/C7</f>
        <v>25.273224043715846</v>
      </c>
      <c r="E7" s="17">
        <f t="shared" si="0"/>
        <v>9.5790621592148302</v>
      </c>
      <c r="F7" s="17">
        <f t="shared" si="1"/>
        <v>171.2962962962963</v>
      </c>
      <c r="G7" s="17">
        <f t="shared" si="2"/>
        <v>11.703703703703695</v>
      </c>
      <c r="H7" s="19">
        <f t="shared" si="3"/>
        <v>6.8324324324324268E-2</v>
      </c>
      <c r="I7" s="18" t="str">
        <f>'DEPLOYMENT (no BASIC or BONUS)'!F7</f>
        <v>7 classes for 21 periods, 8 classes for Pe for 2 periods, 10 classes for Technology for 2 periods</v>
      </c>
    </row>
    <row r="8" spans="1:9" x14ac:dyDescent="0.25">
      <c r="A8" s="4" t="s">
        <v>5</v>
      </c>
      <c r="B8" s="24">
        <f>'DEPLOYMENT (no BASIC or BONUS)'!B8</f>
        <v>175</v>
      </c>
      <c r="C8" s="24">
        <f>'DEPLOYMENT (no BASIC or BONUS)'!C8</f>
        <v>184</v>
      </c>
      <c r="D8" s="15">
        <f>B8*$E$2/C8</f>
        <v>23.777173913043477</v>
      </c>
      <c r="E8" s="14">
        <f t="shared" si="0"/>
        <v>9.6314067611777521</v>
      </c>
      <c r="F8" s="17">
        <f t="shared" si="1"/>
        <v>162.03703703703704</v>
      </c>
      <c r="G8" s="17">
        <f t="shared" si="2"/>
        <v>21.962962962962962</v>
      </c>
      <c r="H8" s="19">
        <f t="shared" si="3"/>
        <v>0.13554285714285713</v>
      </c>
      <c r="I8" s="18" t="str">
        <f>'DEPLOYMENT (no BASIC or BONUS)'!F8</f>
        <v>7 Core classes for 16 periods, 3 Option Blocks for 3 periods each with 8 groups in each</v>
      </c>
    </row>
    <row r="9" spans="1:9" x14ac:dyDescent="0.25">
      <c r="A9" s="3" t="s">
        <v>6</v>
      </c>
      <c r="B9" s="23">
        <f>'DEPLOYMENT (no BASIC or BONUS)'!B9</f>
        <v>165</v>
      </c>
      <c r="C9" s="23">
        <f>'DEPLOYMENT (no BASIC or BONUS)'!C9</f>
        <v>184</v>
      </c>
      <c r="D9" s="16">
        <f>B9*$E$2/C9</f>
        <v>22.418478260869566</v>
      </c>
      <c r="E9" s="17">
        <f t="shared" si="0"/>
        <v>9.6314067611777521</v>
      </c>
      <c r="F9" s="17">
        <f t="shared" si="1"/>
        <v>152.77777777777777</v>
      </c>
      <c r="G9" s="17">
        <f t="shared" si="2"/>
        <v>31.222222222222229</v>
      </c>
      <c r="H9" s="19">
        <f t="shared" si="3"/>
        <v>0.20436363636363641</v>
      </c>
      <c r="I9" s="18" t="str">
        <f>'DEPLOYMENT (no BASIC or BONUS)'!F9</f>
        <v>7 Core classes for 16 periods, 3 Option Blocks for 3 periods each with 8 groups in each</v>
      </c>
    </row>
    <row r="10" spans="1:9" x14ac:dyDescent="0.25">
      <c r="A10" s="4" t="s">
        <v>7</v>
      </c>
      <c r="B10" s="4">
        <f>SUM(B5:B9)</f>
        <v>920</v>
      </c>
      <c r="C10" s="4">
        <f>SUM(C5:C9)</f>
        <v>917</v>
      </c>
      <c r="D10" s="4" t="s">
        <v>19</v>
      </c>
      <c r="E10" s="14">
        <f t="shared" si="0"/>
        <v>48</v>
      </c>
      <c r="F10" s="17">
        <f t="shared" si="1"/>
        <v>851.85185185185185</v>
      </c>
      <c r="G10" s="17">
        <f t="shared" si="2"/>
        <v>65.148148148148152</v>
      </c>
      <c r="H10" s="19" t="s">
        <v>19</v>
      </c>
    </row>
    <row r="11" spans="1:9" x14ac:dyDescent="0.25">
      <c r="A11" s="10" t="s">
        <v>16</v>
      </c>
      <c r="B11" s="11">
        <f>SUM(B5:B9)*E2/SUM(C5:C9)</f>
        <v>25.081788440567067</v>
      </c>
      <c r="C11" s="5"/>
      <c r="D11" s="5"/>
      <c r="E11" s="6"/>
      <c r="F11" s="6"/>
      <c r="G11" s="6"/>
      <c r="H11" s="6"/>
    </row>
    <row r="12" spans="1:9" x14ac:dyDescent="0.25">
      <c r="A12" s="12" t="s">
        <v>11</v>
      </c>
      <c r="B12" s="13">
        <f>C10/E3</f>
        <v>19.104166666666668</v>
      </c>
    </row>
    <row r="13" spans="1:9" x14ac:dyDescent="0.25">
      <c r="A13" s="10" t="s">
        <v>12</v>
      </c>
      <c r="B13" s="11">
        <f>B12/E2</f>
        <v>0.76416666666666666</v>
      </c>
    </row>
    <row r="14" spans="1:9" x14ac:dyDescent="0.25">
      <c r="A14" s="12" t="s">
        <v>20</v>
      </c>
      <c r="B14" s="13">
        <f>B10/E3</f>
        <v>19.166666666666668</v>
      </c>
    </row>
    <row r="15" spans="1:9" x14ac:dyDescent="0.25">
      <c r="A15" s="20" t="s">
        <v>24</v>
      </c>
      <c r="B15" s="21">
        <f>G10/F10</f>
        <v>7.6478260869565218E-2</v>
      </c>
    </row>
  </sheetData>
  <sheetProtection password="BC6F" sheet="1" objects="1" scenarios="1"/>
  <mergeCells count="4">
    <mergeCell ref="A1:I1"/>
    <mergeCell ref="A2:D2"/>
    <mergeCell ref="A3:D3"/>
    <mergeCell ref="F2:I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J1"/>
    </sheetView>
  </sheetViews>
  <sheetFormatPr defaultRowHeight="15" x14ac:dyDescent="0.25"/>
  <cols>
    <col min="1" max="1" width="17.28515625" style="1" customWidth="1"/>
    <col min="2" max="2" width="9.140625" style="1"/>
    <col min="3" max="3" width="10" style="1" customWidth="1"/>
    <col min="4" max="4" width="8.28515625" style="1" customWidth="1"/>
    <col min="5" max="5" width="12.28515625" style="1" customWidth="1"/>
    <col min="6" max="6" width="6.7109375" style="1" customWidth="1"/>
    <col min="7" max="7" width="7.140625" style="1" customWidth="1"/>
    <col min="8" max="8" width="8" style="1" customWidth="1"/>
    <col min="9" max="9" width="9.28515625" style="1" customWidth="1"/>
    <col min="10" max="10" width="85.7109375" style="1" customWidth="1"/>
    <col min="11" max="16384" width="9.140625" style="1"/>
  </cols>
  <sheetData>
    <row r="1" spans="1:10" x14ac:dyDescent="0.25">
      <c r="A1" s="54" t="s">
        <v>28</v>
      </c>
      <c r="B1" s="55"/>
      <c r="C1" s="55"/>
      <c r="D1" s="55"/>
      <c r="E1" s="55"/>
      <c r="F1" s="55"/>
      <c r="G1" s="55"/>
      <c r="H1" s="55"/>
      <c r="I1" s="55"/>
      <c r="J1" s="55"/>
    </row>
    <row r="2" spans="1:10" x14ac:dyDescent="0.25">
      <c r="A2" s="45" t="s">
        <v>0</v>
      </c>
      <c r="B2" s="45"/>
      <c r="C2" s="45"/>
      <c r="D2" s="45"/>
      <c r="E2" s="24">
        <f>'DEPLOYMENT (no BASIC or BONUS)'!E2</f>
        <v>25</v>
      </c>
      <c r="F2" s="48"/>
      <c r="G2" s="49"/>
      <c r="H2" s="49"/>
      <c r="I2" s="50"/>
    </row>
    <row r="3" spans="1:10" x14ac:dyDescent="0.25">
      <c r="A3" s="46" t="s">
        <v>1</v>
      </c>
      <c r="B3" s="46"/>
      <c r="C3" s="46"/>
      <c r="D3" s="46"/>
      <c r="E3" s="23">
        <f>'DEPLOYMENT (no BASIC or BONUS)'!E3</f>
        <v>48</v>
      </c>
      <c r="F3" s="51"/>
      <c r="G3" s="52"/>
      <c r="H3" s="52"/>
      <c r="I3" s="53"/>
    </row>
    <row r="4" spans="1:10" s="2" customFormat="1" ht="62.25" customHeight="1" x14ac:dyDescent="0.25">
      <c r="A4" s="8" t="s">
        <v>17</v>
      </c>
      <c r="B4" s="9" t="s">
        <v>8</v>
      </c>
      <c r="C4" s="8" t="s">
        <v>10</v>
      </c>
      <c r="D4" s="9" t="s">
        <v>16</v>
      </c>
      <c r="E4" s="8" t="s">
        <v>9</v>
      </c>
      <c r="F4" s="8" t="s">
        <v>25</v>
      </c>
      <c r="G4" s="8" t="s">
        <v>26</v>
      </c>
      <c r="H4" s="8" t="s">
        <v>27</v>
      </c>
      <c r="I4" s="8" t="s">
        <v>24</v>
      </c>
      <c r="J4" s="7" t="s">
        <v>13</v>
      </c>
    </row>
    <row r="5" spans="1:10" x14ac:dyDescent="0.25">
      <c r="A5" s="3" t="s">
        <v>2</v>
      </c>
      <c r="B5" s="23">
        <f>'DEPLOYMENT (no BASIC or BONUS)'!B5</f>
        <v>200</v>
      </c>
      <c r="C5" s="23">
        <f>'DEPLOYMENT (no BASIC or BONUS)'!C5</f>
        <v>183</v>
      </c>
      <c r="D5" s="16">
        <f>B5*$E$2/C5</f>
        <v>27.3224043715847</v>
      </c>
      <c r="E5" s="17">
        <f t="shared" ref="E5:E10" si="0">C5/$B$12</f>
        <v>9.5790621592148302</v>
      </c>
      <c r="F5" s="17">
        <f>B5/3</f>
        <v>66.666666666666671</v>
      </c>
      <c r="G5" s="17">
        <f>C5*9/$E$2</f>
        <v>65.88</v>
      </c>
      <c r="H5" s="17">
        <f>G5-F5</f>
        <v>-0.78666666666667595</v>
      </c>
      <c r="I5" s="19">
        <f>H5/F5</f>
        <v>-1.1800000000000139E-2</v>
      </c>
      <c r="J5" s="18" t="str">
        <f>'DEPLOYMENT (no BASIC or BONUS)'!F5</f>
        <v>7 classes for 21 periods, 8 classes for Pe for 2 periods, 10 classes for Technology for 2 periods</v>
      </c>
    </row>
    <row r="6" spans="1:10" x14ac:dyDescent="0.25">
      <c r="A6" s="4" t="s">
        <v>3</v>
      </c>
      <c r="B6" s="24">
        <f>'DEPLOYMENT (no BASIC or BONUS)'!B6</f>
        <v>195</v>
      </c>
      <c r="C6" s="24">
        <f>'DEPLOYMENT (no BASIC or BONUS)'!C6</f>
        <v>183</v>
      </c>
      <c r="D6" s="15">
        <f>B6*$E$2/C6</f>
        <v>26.639344262295083</v>
      </c>
      <c r="E6" s="14">
        <f t="shared" si="0"/>
        <v>9.5790621592148302</v>
      </c>
      <c r="F6" s="17">
        <f t="shared" ref="F6:F10" si="1">B6/3</f>
        <v>65</v>
      </c>
      <c r="G6" s="17">
        <f t="shared" ref="G6:G10" si="2">C6*9/$E$2</f>
        <v>65.88</v>
      </c>
      <c r="H6" s="17">
        <f t="shared" ref="H6:H10" si="3">G6-F6</f>
        <v>0.87999999999999545</v>
      </c>
      <c r="I6" s="19">
        <f t="shared" ref="I6:I10" si="4">H6/F6</f>
        <v>1.3538461538461468E-2</v>
      </c>
      <c r="J6" s="18" t="str">
        <f>'DEPLOYMENT (no BASIC or BONUS)'!F6</f>
        <v>7 classes for 21 periods, 8 classes for Pe for 2 periods, 10 classes for Technology for 2 periods</v>
      </c>
    </row>
    <row r="7" spans="1:10" x14ac:dyDescent="0.25">
      <c r="A7" s="3" t="s">
        <v>4</v>
      </c>
      <c r="B7" s="23">
        <f>'DEPLOYMENT (no BASIC or BONUS)'!B7</f>
        <v>185</v>
      </c>
      <c r="C7" s="23">
        <f>'DEPLOYMENT (no BASIC or BONUS)'!C7</f>
        <v>183</v>
      </c>
      <c r="D7" s="16">
        <f>B7*$E$2/C7</f>
        <v>25.273224043715846</v>
      </c>
      <c r="E7" s="17">
        <f t="shared" si="0"/>
        <v>9.5790621592148302</v>
      </c>
      <c r="F7" s="17">
        <f t="shared" si="1"/>
        <v>61.666666666666664</v>
      </c>
      <c r="G7" s="17">
        <f t="shared" si="2"/>
        <v>65.88</v>
      </c>
      <c r="H7" s="17">
        <f t="shared" si="3"/>
        <v>4.2133333333333312</v>
      </c>
      <c r="I7" s="19">
        <f t="shared" si="4"/>
        <v>6.8324324324324295E-2</v>
      </c>
      <c r="J7" s="18" t="str">
        <f>'DEPLOYMENT (no BASIC or BONUS)'!F7</f>
        <v>7 classes for 21 periods, 8 classes for Pe for 2 periods, 10 classes for Technology for 2 periods</v>
      </c>
    </row>
    <row r="8" spans="1:10" x14ac:dyDescent="0.25">
      <c r="A8" s="4" t="s">
        <v>5</v>
      </c>
      <c r="B8" s="24">
        <f>'DEPLOYMENT (no BASIC or BONUS)'!B8</f>
        <v>175</v>
      </c>
      <c r="C8" s="24">
        <f>'DEPLOYMENT (no BASIC or BONUS)'!C8</f>
        <v>184</v>
      </c>
      <c r="D8" s="15">
        <f>B8*$E$2/C8</f>
        <v>23.777173913043477</v>
      </c>
      <c r="E8" s="14">
        <f t="shared" si="0"/>
        <v>9.6314067611777521</v>
      </c>
      <c r="F8" s="17">
        <f t="shared" si="1"/>
        <v>58.333333333333336</v>
      </c>
      <c r="G8" s="17">
        <f t="shared" si="2"/>
        <v>66.239999999999995</v>
      </c>
      <c r="H8" s="17">
        <f t="shared" si="3"/>
        <v>7.9066666666666592</v>
      </c>
      <c r="I8" s="19">
        <f t="shared" si="4"/>
        <v>0.13554285714285702</v>
      </c>
      <c r="J8" s="18" t="str">
        <f>'DEPLOYMENT (no BASIC or BONUS)'!F8</f>
        <v>7 Core classes for 16 periods, 3 Option Blocks for 3 periods each with 8 groups in each</v>
      </c>
    </row>
    <row r="9" spans="1:10" x14ac:dyDescent="0.25">
      <c r="A9" s="3" t="s">
        <v>6</v>
      </c>
      <c r="B9" s="23">
        <f>'DEPLOYMENT (no BASIC or BONUS)'!B9</f>
        <v>165</v>
      </c>
      <c r="C9" s="23">
        <f>'DEPLOYMENT (no BASIC or BONUS)'!C9</f>
        <v>184</v>
      </c>
      <c r="D9" s="16">
        <f>B9*$E$2/C9</f>
        <v>22.418478260869566</v>
      </c>
      <c r="E9" s="17">
        <f t="shared" si="0"/>
        <v>9.6314067611777521</v>
      </c>
      <c r="F9" s="17">
        <f t="shared" si="1"/>
        <v>55</v>
      </c>
      <c r="G9" s="17">
        <f t="shared" si="2"/>
        <v>66.239999999999995</v>
      </c>
      <c r="H9" s="17">
        <f t="shared" si="3"/>
        <v>11.239999999999995</v>
      </c>
      <c r="I9" s="19">
        <f t="shared" si="4"/>
        <v>0.20436363636363628</v>
      </c>
      <c r="J9" s="18" t="str">
        <f>'DEPLOYMENT (no BASIC or BONUS)'!F9</f>
        <v>7 Core classes for 16 periods, 3 Option Blocks for 3 periods each with 8 groups in each</v>
      </c>
    </row>
    <row r="10" spans="1:10" x14ac:dyDescent="0.25">
      <c r="A10" s="4" t="s">
        <v>7</v>
      </c>
      <c r="B10" s="4">
        <f>SUM(B5:B9)</f>
        <v>920</v>
      </c>
      <c r="C10" s="4">
        <f>SUM(C5:C9)</f>
        <v>917</v>
      </c>
      <c r="D10" s="4" t="s">
        <v>19</v>
      </c>
      <c r="E10" s="14">
        <f t="shared" si="0"/>
        <v>48</v>
      </c>
      <c r="F10" s="17">
        <f t="shared" si="1"/>
        <v>306.66666666666669</v>
      </c>
      <c r="G10" s="17">
        <f t="shared" si="2"/>
        <v>330.12</v>
      </c>
      <c r="H10" s="17">
        <f t="shared" si="3"/>
        <v>23.453333333333319</v>
      </c>
      <c r="I10" s="19">
        <f t="shared" si="4"/>
        <v>7.6478260869565162E-2</v>
      </c>
    </row>
    <row r="11" spans="1:10" x14ac:dyDescent="0.25">
      <c r="A11" s="10" t="s">
        <v>16</v>
      </c>
      <c r="B11" s="11">
        <f>SUM(B5:B9)*E2/SUM(C5:C9)</f>
        <v>25.081788440567067</v>
      </c>
      <c r="C11" s="5"/>
      <c r="D11" s="5"/>
      <c r="E11" s="6"/>
      <c r="F11" s="6"/>
      <c r="G11" s="6"/>
      <c r="H11" s="6"/>
    </row>
    <row r="12" spans="1:10" x14ac:dyDescent="0.25">
      <c r="A12" s="12" t="s">
        <v>11</v>
      </c>
      <c r="B12" s="13">
        <f>C10/E3</f>
        <v>19.104166666666668</v>
      </c>
    </row>
    <row r="13" spans="1:10" x14ac:dyDescent="0.25">
      <c r="A13" s="10" t="s">
        <v>12</v>
      </c>
      <c r="B13" s="11">
        <f>B12/E2</f>
        <v>0.76416666666666666</v>
      </c>
    </row>
    <row r="14" spans="1:10" x14ac:dyDescent="0.25">
      <c r="A14" s="12" t="s">
        <v>20</v>
      </c>
      <c r="B14" s="13">
        <f>B10/E3</f>
        <v>19.166666666666668</v>
      </c>
    </row>
    <row r="15" spans="1:10" x14ac:dyDescent="0.25">
      <c r="A15" s="20" t="s">
        <v>24</v>
      </c>
      <c r="B15" s="21">
        <f>I10</f>
        <v>7.6478260869565162E-2</v>
      </c>
    </row>
  </sheetData>
  <sheetProtection password="BC6F" sheet="1" objects="1" scenarios="1"/>
  <mergeCells count="4">
    <mergeCell ref="A2:D2"/>
    <mergeCell ref="F2:I3"/>
    <mergeCell ref="A3:D3"/>
    <mergeCell ref="A1:J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tabSelected="1" workbookViewId="0">
      <selection activeCell="P8" sqref="P8:Q8"/>
    </sheetView>
  </sheetViews>
  <sheetFormatPr defaultRowHeight="15" x14ac:dyDescent="0.25"/>
  <cols>
    <col min="1" max="1" width="29.42578125" style="1" customWidth="1"/>
    <col min="2" max="2" width="9.140625" style="1"/>
    <col min="3" max="3" width="10" style="1" customWidth="1"/>
    <col min="4" max="4" width="11.42578125" style="1" customWidth="1"/>
    <col min="5" max="5" width="12.28515625" style="1" customWidth="1"/>
    <col min="6" max="6" width="9.140625" style="1"/>
    <col min="7" max="7" width="11.140625" style="1" customWidth="1"/>
    <col min="8" max="8" width="9.7109375" style="1" customWidth="1"/>
    <col min="9" max="11" width="9.140625" style="1"/>
    <col min="12" max="14" width="12.5703125" style="1" customWidth="1"/>
    <col min="15" max="15" width="10.85546875" style="1" customWidth="1"/>
    <col min="16" max="16384" width="9.140625" style="1"/>
  </cols>
  <sheetData>
    <row r="1" spans="1:15" ht="15" customHeight="1" x14ac:dyDescent="0.25">
      <c r="A1" s="57" t="s">
        <v>29</v>
      </c>
      <c r="B1" s="58"/>
      <c r="C1" s="58"/>
    </row>
    <row r="2" spans="1:15" x14ac:dyDescent="0.25">
      <c r="A2" s="59" t="s">
        <v>0</v>
      </c>
      <c r="B2" s="60"/>
      <c r="C2" s="22">
        <v>25</v>
      </c>
    </row>
    <row r="3" spans="1:15" x14ac:dyDescent="0.25">
      <c r="A3" s="25" t="s">
        <v>1</v>
      </c>
      <c r="B3" s="26"/>
      <c r="C3" s="22">
        <v>38</v>
      </c>
      <c r="G3" s="30"/>
      <c r="L3" s="56" t="s">
        <v>44</v>
      </c>
      <c r="M3" s="56"/>
      <c r="N3" s="56"/>
      <c r="O3" s="56"/>
    </row>
    <row r="4" spans="1:15" s="2" customFormat="1" ht="15" customHeight="1" x14ac:dyDescent="0.25">
      <c r="A4" s="8" t="s">
        <v>17</v>
      </c>
      <c r="B4" s="9" t="s">
        <v>8</v>
      </c>
      <c r="C4" s="28" t="s">
        <v>30</v>
      </c>
      <c r="D4" s="33" t="s">
        <v>32</v>
      </c>
      <c r="E4" s="31" t="s">
        <v>33</v>
      </c>
      <c r="F4" s="31" t="s">
        <v>34</v>
      </c>
      <c r="G4" s="33" t="s">
        <v>35</v>
      </c>
      <c r="H4" s="31" t="s">
        <v>36</v>
      </c>
      <c r="I4" s="33" t="s">
        <v>37</v>
      </c>
      <c r="J4" s="36" t="s">
        <v>38</v>
      </c>
      <c r="K4" s="38" t="s">
        <v>39</v>
      </c>
      <c r="L4" s="36" t="s">
        <v>41</v>
      </c>
      <c r="M4" s="40" t="s">
        <v>26</v>
      </c>
      <c r="N4" s="36" t="s">
        <v>43</v>
      </c>
      <c r="O4" s="40" t="s">
        <v>42</v>
      </c>
    </row>
    <row r="5" spans="1:15" x14ac:dyDescent="0.25">
      <c r="A5" s="3" t="s">
        <v>2</v>
      </c>
      <c r="B5" s="22">
        <v>145</v>
      </c>
      <c r="C5" s="22">
        <v>133</v>
      </c>
      <c r="D5" s="34">
        <f>B5*C$2/C5</f>
        <v>27.255639097744361</v>
      </c>
      <c r="E5" s="32">
        <f>B5*C$2/27</f>
        <v>134.25925925925927</v>
      </c>
      <c r="F5" s="32">
        <f>C5-E5</f>
        <v>-1.2592592592592666</v>
      </c>
      <c r="G5" s="35">
        <f>F5/E5</f>
        <v>-9.3793103448276405E-3</v>
      </c>
      <c r="H5" s="27">
        <f>C5*9/$C$2</f>
        <v>47.88</v>
      </c>
      <c r="I5" s="34">
        <f>H5/B5</f>
        <v>0.33020689655172414</v>
      </c>
      <c r="J5" s="37">
        <f>2700/(100+(G5*100))</f>
        <v>27.255639097744361</v>
      </c>
      <c r="K5" s="39">
        <f>9/I5</f>
        <v>27.255639097744361</v>
      </c>
      <c r="L5" s="37">
        <f>B5/3</f>
        <v>48.333333333333336</v>
      </c>
      <c r="M5" s="41">
        <f>H5</f>
        <v>47.88</v>
      </c>
      <c r="N5" s="37">
        <f>M5-L5</f>
        <v>-0.45333333333333314</v>
      </c>
      <c r="O5" s="42">
        <f>N5/L5</f>
        <v>-9.3793103448275815E-3</v>
      </c>
    </row>
    <row r="6" spans="1:15" x14ac:dyDescent="0.25">
      <c r="A6" s="4" t="s">
        <v>3</v>
      </c>
      <c r="B6" s="22">
        <v>135</v>
      </c>
      <c r="C6" s="22">
        <v>133</v>
      </c>
      <c r="D6" s="34">
        <f t="shared" ref="D6:D10" si="0">B6*C$2/C6</f>
        <v>25.375939849624061</v>
      </c>
      <c r="E6" s="32">
        <f t="shared" ref="E6:E10" si="1">B6*C$2/27</f>
        <v>125</v>
      </c>
      <c r="F6" s="32">
        <f t="shared" ref="F6:F10" si="2">C6-E6</f>
        <v>8</v>
      </c>
      <c r="G6" s="35">
        <f t="shared" ref="G6:G10" si="3">F6/E6</f>
        <v>6.4000000000000001E-2</v>
      </c>
      <c r="H6" s="27">
        <f t="shared" ref="H6:H10" si="4">C6*9/$C$2</f>
        <v>47.88</v>
      </c>
      <c r="I6" s="34">
        <f t="shared" ref="I6:I10" si="5">H6/B6</f>
        <v>0.35466666666666669</v>
      </c>
      <c r="J6" s="37">
        <f t="shared" ref="J6:J10" si="6">2700/(100+(G6*100))</f>
        <v>25.375939849624057</v>
      </c>
      <c r="K6" s="39">
        <f t="shared" ref="K6:K10" si="7">9/I6</f>
        <v>25.375939849624057</v>
      </c>
      <c r="L6" s="37">
        <f t="shared" ref="L6:L10" si="8">B6/3</f>
        <v>45</v>
      </c>
      <c r="M6" s="41">
        <f t="shared" ref="M6:M10" si="9">H6</f>
        <v>47.88</v>
      </c>
      <c r="N6" s="37">
        <f t="shared" ref="N6:N10" si="10">M6-L6</f>
        <v>2.8800000000000026</v>
      </c>
      <c r="O6" s="42">
        <f t="shared" ref="O6:O10" si="11">N6/L6</f>
        <v>6.4000000000000057E-2</v>
      </c>
    </row>
    <row r="7" spans="1:15" x14ac:dyDescent="0.25">
      <c r="A7" s="3" t="s">
        <v>4</v>
      </c>
      <c r="B7" s="22">
        <v>155</v>
      </c>
      <c r="C7" s="22">
        <v>154</v>
      </c>
      <c r="D7" s="34">
        <f t="shared" si="0"/>
        <v>25.162337662337663</v>
      </c>
      <c r="E7" s="32">
        <f t="shared" si="1"/>
        <v>143.5185185185185</v>
      </c>
      <c r="F7" s="32">
        <f t="shared" si="2"/>
        <v>10.481481481481495</v>
      </c>
      <c r="G7" s="35">
        <f t="shared" si="3"/>
        <v>7.3032258064516228E-2</v>
      </c>
      <c r="H7" s="27">
        <f t="shared" si="4"/>
        <v>55.44</v>
      </c>
      <c r="I7" s="34">
        <f t="shared" si="5"/>
        <v>0.35767741935483871</v>
      </c>
      <c r="J7" s="37">
        <f t="shared" si="6"/>
        <v>25.162337662337659</v>
      </c>
      <c r="K7" s="39">
        <f t="shared" si="7"/>
        <v>25.162337662337663</v>
      </c>
      <c r="L7" s="37">
        <f t="shared" si="8"/>
        <v>51.666666666666664</v>
      </c>
      <c r="M7" s="41">
        <f t="shared" si="9"/>
        <v>55.44</v>
      </c>
      <c r="N7" s="37">
        <f t="shared" si="10"/>
        <v>3.7733333333333334</v>
      </c>
      <c r="O7" s="42">
        <f t="shared" si="11"/>
        <v>7.3032258064516131E-2</v>
      </c>
    </row>
    <row r="8" spans="1:15" x14ac:dyDescent="0.25">
      <c r="A8" s="4" t="s">
        <v>5</v>
      </c>
      <c r="B8" s="22">
        <v>140</v>
      </c>
      <c r="C8" s="22">
        <v>156</v>
      </c>
      <c r="D8" s="34">
        <f t="shared" si="0"/>
        <v>22.435897435897434</v>
      </c>
      <c r="E8" s="32">
        <f t="shared" si="1"/>
        <v>129.62962962962962</v>
      </c>
      <c r="F8" s="32">
        <f t="shared" si="2"/>
        <v>26.370370370370381</v>
      </c>
      <c r="G8" s="35">
        <f t="shared" si="3"/>
        <v>0.20342857142857151</v>
      </c>
      <c r="H8" s="27">
        <f t="shared" si="4"/>
        <v>56.16</v>
      </c>
      <c r="I8" s="34">
        <f t="shared" si="5"/>
        <v>0.40114285714285713</v>
      </c>
      <c r="J8" s="37">
        <f t="shared" si="6"/>
        <v>22.435897435897434</v>
      </c>
      <c r="K8" s="39">
        <f t="shared" si="7"/>
        <v>22.435897435897438</v>
      </c>
      <c r="L8" s="37">
        <f t="shared" si="8"/>
        <v>46.666666666666664</v>
      </c>
      <c r="M8" s="41">
        <f t="shared" si="9"/>
        <v>56.16</v>
      </c>
      <c r="N8" s="37">
        <f t="shared" si="10"/>
        <v>9.4933333333333323</v>
      </c>
      <c r="O8" s="42">
        <f t="shared" si="11"/>
        <v>0.2034285714285714</v>
      </c>
    </row>
    <row r="9" spans="1:15" x14ac:dyDescent="0.25">
      <c r="A9" s="3" t="s">
        <v>6</v>
      </c>
      <c r="B9" s="22">
        <v>150</v>
      </c>
      <c r="C9" s="22">
        <v>168</v>
      </c>
      <c r="D9" s="34">
        <f t="shared" si="0"/>
        <v>22.321428571428573</v>
      </c>
      <c r="E9" s="32">
        <f t="shared" si="1"/>
        <v>138.88888888888889</v>
      </c>
      <c r="F9" s="32">
        <f t="shared" si="2"/>
        <v>29.111111111111114</v>
      </c>
      <c r="G9" s="35">
        <f t="shared" si="3"/>
        <v>0.20960000000000004</v>
      </c>
      <c r="H9" s="27">
        <f t="shared" si="4"/>
        <v>60.48</v>
      </c>
      <c r="I9" s="34">
        <f t="shared" si="5"/>
        <v>0.4032</v>
      </c>
      <c r="J9" s="37">
        <f t="shared" si="6"/>
        <v>22.321428571428569</v>
      </c>
      <c r="K9" s="39">
        <f t="shared" si="7"/>
        <v>22.321428571428573</v>
      </c>
      <c r="L9" s="37">
        <f t="shared" si="8"/>
        <v>50</v>
      </c>
      <c r="M9" s="41">
        <f t="shared" si="9"/>
        <v>60.48</v>
      </c>
      <c r="N9" s="37">
        <f t="shared" si="10"/>
        <v>10.479999999999997</v>
      </c>
      <c r="O9" s="42">
        <f t="shared" si="11"/>
        <v>0.20959999999999993</v>
      </c>
    </row>
    <row r="10" spans="1:15" x14ac:dyDescent="0.25">
      <c r="A10" s="8" t="s">
        <v>40</v>
      </c>
      <c r="B10" s="9">
        <f>SUM(B5:B9)</f>
        <v>725</v>
      </c>
      <c r="C10" s="29">
        <f>SUM(C5:C9)</f>
        <v>744</v>
      </c>
      <c r="D10" s="34">
        <f t="shared" si="0"/>
        <v>24.361559139784948</v>
      </c>
      <c r="E10" s="32">
        <f t="shared" si="1"/>
        <v>671.2962962962963</v>
      </c>
      <c r="F10" s="32">
        <f t="shared" si="2"/>
        <v>72.703703703703695</v>
      </c>
      <c r="G10" s="35">
        <f t="shared" si="3"/>
        <v>0.10830344827586205</v>
      </c>
      <c r="H10" s="27">
        <f t="shared" si="4"/>
        <v>267.83999999999997</v>
      </c>
      <c r="I10" s="34">
        <f t="shared" si="5"/>
        <v>0.36943448275862067</v>
      </c>
      <c r="J10" s="37">
        <f t="shared" si="6"/>
        <v>24.361559139784948</v>
      </c>
      <c r="K10" s="39">
        <f t="shared" si="7"/>
        <v>24.361559139784948</v>
      </c>
      <c r="L10" s="37">
        <f t="shared" si="8"/>
        <v>241.66666666666666</v>
      </c>
      <c r="M10" s="41">
        <f t="shared" si="9"/>
        <v>267.83999999999997</v>
      </c>
      <c r="N10" s="37">
        <f t="shared" si="10"/>
        <v>26.173333333333318</v>
      </c>
      <c r="O10" s="42">
        <f t="shared" si="11"/>
        <v>0.10830344827586201</v>
      </c>
    </row>
    <row r="11" spans="1:15" x14ac:dyDescent="0.25">
      <c r="A11" s="10" t="s">
        <v>16</v>
      </c>
      <c r="B11" s="11">
        <f>B10*C2/C10</f>
        <v>24.361559139784948</v>
      </c>
      <c r="C11" s="5"/>
      <c r="D11" s="5"/>
      <c r="E11" s="6"/>
    </row>
    <row r="12" spans="1:15" x14ac:dyDescent="0.25">
      <c r="A12" s="12" t="s">
        <v>11</v>
      </c>
      <c r="B12" s="13">
        <f>C10/C3</f>
        <v>19.578947368421051</v>
      </c>
    </row>
    <row r="13" spans="1:15" x14ac:dyDescent="0.25">
      <c r="A13" s="10" t="s">
        <v>12</v>
      </c>
      <c r="B13" s="43">
        <f>B12/C2</f>
        <v>0.78315789473684205</v>
      </c>
    </row>
    <row r="14" spans="1:15" x14ac:dyDescent="0.25">
      <c r="A14" s="12" t="s">
        <v>20</v>
      </c>
      <c r="B14" s="13">
        <f>B10/C3</f>
        <v>19.078947368421051</v>
      </c>
    </row>
    <row r="19" spans="1:15" x14ac:dyDescent="0.25">
      <c r="A19" s="57" t="s">
        <v>31</v>
      </c>
      <c r="B19" s="58"/>
      <c r="C19" s="58"/>
    </row>
    <row r="20" spans="1:15" x14ac:dyDescent="0.25">
      <c r="A20" s="59" t="s">
        <v>0</v>
      </c>
      <c r="B20" s="60"/>
      <c r="C20" s="22">
        <v>30</v>
      </c>
    </row>
    <row r="21" spans="1:15" x14ac:dyDescent="0.25">
      <c r="A21" s="25" t="s">
        <v>1</v>
      </c>
      <c r="B21" s="26"/>
      <c r="C21" s="22">
        <v>63</v>
      </c>
      <c r="L21" s="56" t="s">
        <v>44</v>
      </c>
      <c r="M21" s="56"/>
      <c r="N21" s="56"/>
      <c r="O21" s="56"/>
    </row>
    <row r="22" spans="1:15" ht="15" customHeight="1" x14ac:dyDescent="0.25">
      <c r="A22" s="8" t="s">
        <v>17</v>
      </c>
      <c r="B22" s="9" t="s">
        <v>8</v>
      </c>
      <c r="C22" s="28" t="s">
        <v>30</v>
      </c>
      <c r="D22" s="33" t="s">
        <v>32</v>
      </c>
      <c r="E22" s="31" t="s">
        <v>33</v>
      </c>
      <c r="F22" s="31" t="s">
        <v>34</v>
      </c>
      <c r="G22" s="33" t="s">
        <v>35</v>
      </c>
      <c r="H22" s="31" t="s">
        <v>36</v>
      </c>
      <c r="I22" s="33" t="s">
        <v>37</v>
      </c>
      <c r="J22" s="36" t="s">
        <v>38</v>
      </c>
      <c r="K22" s="38" t="s">
        <v>39</v>
      </c>
      <c r="L22" s="36" t="s">
        <v>41</v>
      </c>
      <c r="M22" s="40" t="s">
        <v>26</v>
      </c>
      <c r="N22" s="36" t="s">
        <v>43</v>
      </c>
      <c r="O22" s="40" t="s">
        <v>42</v>
      </c>
    </row>
    <row r="23" spans="1:15" x14ac:dyDescent="0.25">
      <c r="A23" s="3" t="s">
        <v>2</v>
      </c>
      <c r="B23" s="22">
        <v>238</v>
      </c>
      <c r="C23" s="22">
        <v>272</v>
      </c>
      <c r="D23" s="34">
        <f>B23*C$20/C23</f>
        <v>26.25</v>
      </c>
      <c r="E23" s="32">
        <f>B23*C$20/27</f>
        <v>264.44444444444446</v>
      </c>
      <c r="F23" s="32">
        <f>C23-E23</f>
        <v>7.5555555555555429</v>
      </c>
      <c r="G23" s="35">
        <f>F23/E23</f>
        <v>2.8571428571428522E-2</v>
      </c>
      <c r="H23" s="27">
        <f>C23*9/$C$20</f>
        <v>81.599999999999994</v>
      </c>
      <c r="I23" s="34">
        <f>H23/B23</f>
        <v>0.34285714285714286</v>
      </c>
      <c r="J23" s="37">
        <f>2700/(100+(G23*100))</f>
        <v>26.250000000000004</v>
      </c>
      <c r="K23" s="39">
        <f>9/I23</f>
        <v>26.25</v>
      </c>
      <c r="L23" s="37">
        <f>B23/3</f>
        <v>79.333333333333329</v>
      </c>
      <c r="M23" s="41">
        <f>H23</f>
        <v>81.599999999999994</v>
      </c>
      <c r="N23" s="37">
        <f>M23-L23</f>
        <v>2.2666666666666657</v>
      </c>
      <c r="O23" s="42">
        <f>N23/L23</f>
        <v>2.857142857142856E-2</v>
      </c>
    </row>
    <row r="24" spans="1:15" x14ac:dyDescent="0.25">
      <c r="A24" s="4" t="s">
        <v>3</v>
      </c>
      <c r="B24" s="22">
        <v>241</v>
      </c>
      <c r="C24" s="22">
        <v>272</v>
      </c>
      <c r="D24" s="34">
        <f t="shared" ref="D24:D28" si="12">B24*C$20/C24</f>
        <v>26.580882352941178</v>
      </c>
      <c r="E24" s="32">
        <f t="shared" ref="E24:E28" si="13">B24*C$20/27</f>
        <v>267.77777777777777</v>
      </c>
      <c r="F24" s="32">
        <f t="shared" ref="F24:F28" si="14">C24-E24</f>
        <v>4.2222222222222285</v>
      </c>
      <c r="G24" s="35">
        <f t="shared" ref="G24:G28" si="15">F24/E24</f>
        <v>1.5767634854771808E-2</v>
      </c>
      <c r="H24" s="27">
        <f t="shared" ref="H24:H28" si="16">C24*9/$C$20</f>
        <v>81.599999999999994</v>
      </c>
      <c r="I24" s="34">
        <f t="shared" ref="I24:I28" si="17">H24/B24</f>
        <v>0.33858921161825722</v>
      </c>
      <c r="J24" s="37">
        <f t="shared" ref="J24:J28" si="18">2700/(100+(G24*100))</f>
        <v>26.580882352941174</v>
      </c>
      <c r="K24" s="39">
        <f t="shared" ref="K24:K28" si="19">9/I24</f>
        <v>26.580882352941181</v>
      </c>
      <c r="L24" s="37">
        <f t="shared" ref="L24:L28" si="20">B24/3</f>
        <v>80.333333333333329</v>
      </c>
      <c r="M24" s="41">
        <f t="shared" ref="M24:M28" si="21">H24</f>
        <v>81.599999999999994</v>
      </c>
      <c r="N24" s="37">
        <f t="shared" ref="N24:N28" si="22">M24-L24</f>
        <v>1.2666666666666657</v>
      </c>
      <c r="O24" s="42">
        <f t="shared" ref="O24:O28" si="23">N24/L24</f>
        <v>1.5767634854771773E-2</v>
      </c>
    </row>
    <row r="25" spans="1:15" x14ac:dyDescent="0.25">
      <c r="A25" s="3" t="s">
        <v>4</v>
      </c>
      <c r="B25" s="22">
        <v>235</v>
      </c>
      <c r="C25" s="22">
        <v>272</v>
      </c>
      <c r="D25" s="34">
        <f t="shared" si="12"/>
        <v>25.919117647058822</v>
      </c>
      <c r="E25" s="32">
        <f t="shared" si="13"/>
        <v>261.11111111111109</v>
      </c>
      <c r="F25" s="32">
        <f t="shared" si="14"/>
        <v>10.888888888888914</v>
      </c>
      <c r="G25" s="35">
        <f t="shared" si="15"/>
        <v>4.1702127659574567E-2</v>
      </c>
      <c r="H25" s="27">
        <f t="shared" si="16"/>
        <v>81.599999999999994</v>
      </c>
      <c r="I25" s="34">
        <f t="shared" si="17"/>
        <v>0.34723404255319146</v>
      </c>
      <c r="J25" s="37">
        <f t="shared" si="18"/>
        <v>25.919117647058819</v>
      </c>
      <c r="K25" s="39">
        <f t="shared" si="19"/>
        <v>25.919117647058826</v>
      </c>
      <c r="L25" s="37">
        <f t="shared" si="20"/>
        <v>78.333333333333329</v>
      </c>
      <c r="M25" s="41">
        <f t="shared" si="21"/>
        <v>81.599999999999994</v>
      </c>
      <c r="N25" s="37">
        <f t="shared" si="22"/>
        <v>3.2666666666666657</v>
      </c>
      <c r="O25" s="42">
        <f t="shared" si="23"/>
        <v>4.1702127659574456E-2</v>
      </c>
    </row>
    <row r="26" spans="1:15" x14ac:dyDescent="0.25">
      <c r="A26" s="4" t="s">
        <v>5</v>
      </c>
      <c r="B26" s="22">
        <v>240</v>
      </c>
      <c r="C26" s="22">
        <v>332</v>
      </c>
      <c r="D26" s="34">
        <f t="shared" si="12"/>
        <v>21.686746987951807</v>
      </c>
      <c r="E26" s="32">
        <f t="shared" si="13"/>
        <v>266.66666666666669</v>
      </c>
      <c r="F26" s="32">
        <f t="shared" si="14"/>
        <v>65.333333333333314</v>
      </c>
      <c r="G26" s="35">
        <f t="shared" si="15"/>
        <v>0.24499999999999991</v>
      </c>
      <c r="H26" s="27">
        <f t="shared" si="16"/>
        <v>99.6</v>
      </c>
      <c r="I26" s="34">
        <f t="shared" si="17"/>
        <v>0.41499999999999998</v>
      </c>
      <c r="J26" s="37">
        <f t="shared" si="18"/>
        <v>21.686746987951807</v>
      </c>
      <c r="K26" s="39">
        <f t="shared" si="19"/>
        <v>21.686746987951807</v>
      </c>
      <c r="L26" s="37">
        <f t="shared" si="20"/>
        <v>80</v>
      </c>
      <c r="M26" s="41">
        <f t="shared" si="21"/>
        <v>99.6</v>
      </c>
      <c r="N26" s="37">
        <f t="shared" si="22"/>
        <v>19.599999999999994</v>
      </c>
      <c r="O26" s="42">
        <f t="shared" si="23"/>
        <v>0.24499999999999994</v>
      </c>
    </row>
    <row r="27" spans="1:15" x14ac:dyDescent="0.25">
      <c r="A27" s="3" t="s">
        <v>6</v>
      </c>
      <c r="B27" s="22">
        <v>242</v>
      </c>
      <c r="C27" s="22">
        <v>332</v>
      </c>
      <c r="D27" s="34">
        <f t="shared" si="12"/>
        <v>21.867469879518072</v>
      </c>
      <c r="E27" s="32">
        <f t="shared" si="13"/>
        <v>268.88888888888891</v>
      </c>
      <c r="F27" s="32">
        <f t="shared" si="14"/>
        <v>63.111111111111086</v>
      </c>
      <c r="G27" s="35">
        <f t="shared" si="15"/>
        <v>0.23471074380165277</v>
      </c>
      <c r="H27" s="27">
        <f t="shared" si="16"/>
        <v>99.6</v>
      </c>
      <c r="I27" s="34">
        <f t="shared" si="17"/>
        <v>0.41157024793388425</v>
      </c>
      <c r="J27" s="37">
        <f t="shared" si="18"/>
        <v>21.867469879518076</v>
      </c>
      <c r="K27" s="39">
        <f t="shared" si="19"/>
        <v>21.867469879518076</v>
      </c>
      <c r="L27" s="37">
        <f t="shared" si="20"/>
        <v>80.666666666666671</v>
      </c>
      <c r="M27" s="41">
        <f t="shared" si="21"/>
        <v>99.6</v>
      </c>
      <c r="N27" s="37">
        <f t="shared" si="22"/>
        <v>18.933333333333323</v>
      </c>
      <c r="O27" s="42">
        <f t="shared" si="23"/>
        <v>0.23471074380165274</v>
      </c>
    </row>
    <row r="28" spans="1:15" x14ac:dyDescent="0.25">
      <c r="A28" s="8" t="s">
        <v>7</v>
      </c>
      <c r="B28" s="9">
        <f>SUM(B23:B27)</f>
        <v>1196</v>
      </c>
      <c r="C28" s="29">
        <f>SUM(C23:C27)</f>
        <v>1480</v>
      </c>
      <c r="D28" s="34">
        <f t="shared" si="12"/>
        <v>24.243243243243242</v>
      </c>
      <c r="E28" s="32">
        <f t="shared" si="13"/>
        <v>1328.8888888888889</v>
      </c>
      <c r="F28" s="32">
        <f t="shared" si="14"/>
        <v>151.11111111111109</v>
      </c>
      <c r="G28" s="35">
        <f t="shared" si="15"/>
        <v>0.11371237458193978</v>
      </c>
      <c r="H28" s="27">
        <f t="shared" si="16"/>
        <v>444</v>
      </c>
      <c r="I28" s="34">
        <f t="shared" si="17"/>
        <v>0.37123745819397991</v>
      </c>
      <c r="J28" s="37">
        <f t="shared" si="18"/>
        <v>24.243243243243246</v>
      </c>
      <c r="K28" s="39">
        <f t="shared" si="19"/>
        <v>24.243243243243246</v>
      </c>
      <c r="L28" s="37">
        <f t="shared" si="20"/>
        <v>398.66666666666669</v>
      </c>
      <c r="M28" s="41">
        <f t="shared" si="21"/>
        <v>444</v>
      </c>
      <c r="N28" s="37">
        <f t="shared" si="22"/>
        <v>45.333333333333314</v>
      </c>
      <c r="O28" s="42">
        <f t="shared" si="23"/>
        <v>0.11371237458193975</v>
      </c>
    </row>
    <row r="29" spans="1:15" x14ac:dyDescent="0.25">
      <c r="A29" s="10" t="s">
        <v>16</v>
      </c>
      <c r="B29" s="11">
        <f>B28*C20/C28</f>
        <v>24.243243243243242</v>
      </c>
      <c r="C29" s="5"/>
    </row>
    <row r="30" spans="1:15" x14ac:dyDescent="0.25">
      <c r="A30" s="12" t="s">
        <v>11</v>
      </c>
      <c r="B30" s="13">
        <f>C28/C21</f>
        <v>23.49206349206349</v>
      </c>
    </row>
    <row r="31" spans="1:15" x14ac:dyDescent="0.25">
      <c r="A31" s="10" t="s">
        <v>12</v>
      </c>
      <c r="B31" s="43">
        <f>B30/C20</f>
        <v>0.78306878306878303</v>
      </c>
    </row>
    <row r="32" spans="1:15" x14ac:dyDescent="0.25">
      <c r="A32" s="12" t="s">
        <v>20</v>
      </c>
      <c r="B32" s="13">
        <f>B28/C21</f>
        <v>18.984126984126984</v>
      </c>
    </row>
  </sheetData>
  <sheetProtection password="BC6F" sheet="1" objects="1" scenarios="1"/>
  <mergeCells count="6">
    <mergeCell ref="L21:O21"/>
    <mergeCell ref="A19:C19"/>
    <mergeCell ref="A20:B20"/>
    <mergeCell ref="A1:C1"/>
    <mergeCell ref="A2:B2"/>
    <mergeCell ref="L3:O3"/>
  </mergeCells>
  <pageMargins left="0.7" right="0.7" top="0.75" bottom="0.75" header="0.3" footer="0.3"/>
  <pageSetup paperSize="9" orientation="portrait" horizontalDpi="4294967294"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DEPLOYMENT (no BASIC or BONUS)</vt:lpstr>
      <vt:lpstr>COPY with BASIC AND BONUS</vt:lpstr>
      <vt:lpstr>COPY IN CURRICULUM UNITS</vt:lpstr>
      <vt:lpstr>All Roads Lead to Rome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Ellis</dc:creator>
  <cp:lastModifiedBy>Sam Ellis</cp:lastModifiedBy>
  <dcterms:created xsi:type="dcterms:W3CDTF">2019-10-04T09:39:17Z</dcterms:created>
  <dcterms:modified xsi:type="dcterms:W3CDTF">2019-11-21T11:43:21Z</dcterms:modified>
</cp:coreProperties>
</file>